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ScientificAmeriken\hp_graphics\Dec_16\"/>
    </mc:Choice>
  </mc:AlternateContent>
  <bookViews>
    <workbookView xWindow="0" yWindow="0" windowWidth="25200" windowHeight="12000" tabRatio="874" activeTab="6"/>
  </bookViews>
  <sheets>
    <sheet name="All_Data" sheetId="1" r:id="rId1"/>
    <sheet name="Weight" sheetId="2" r:id="rId2"/>
    <sheet name="CaloricIntake" sheetId="3" r:id="rId3"/>
    <sheet name="CalorieBurn" sheetId="4" r:id="rId4"/>
    <sheet name="FatMass" sheetId="5" r:id="rId5"/>
    <sheet name="Waist" sheetId="6" r:id="rId6"/>
    <sheet name="Muscle_mass" sheetId="7" r:id="rId7"/>
    <sheet name="Pushups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9" l="1"/>
  <c r="N8" i="9"/>
  <c r="L8" i="9"/>
  <c r="J8" i="9"/>
  <c r="H8" i="9"/>
  <c r="F8" i="9"/>
  <c r="D8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E8" i="9"/>
  <c r="G8" i="9"/>
  <c r="I8" i="9"/>
  <c r="K8" i="9"/>
  <c r="M8" i="9"/>
  <c r="O8" i="9"/>
  <c r="Q8" i="9"/>
  <c r="C8" i="9"/>
  <c r="C7" i="9"/>
  <c r="C11" i="7"/>
  <c r="D11" i="7"/>
  <c r="E11" i="7"/>
  <c r="F11" i="7"/>
  <c r="G11" i="7"/>
  <c r="H11" i="7"/>
  <c r="C12" i="7"/>
  <c r="D12" i="7"/>
  <c r="E12" i="7"/>
  <c r="F12" i="7"/>
  <c r="G12" i="7"/>
  <c r="H12" i="7"/>
  <c r="B12" i="7"/>
  <c r="B11" i="7"/>
  <c r="G9" i="7"/>
  <c r="F9" i="7"/>
  <c r="E9" i="7"/>
  <c r="D9" i="7"/>
  <c r="G8" i="7"/>
  <c r="E8" i="7"/>
  <c r="D8" i="7"/>
  <c r="C8" i="7"/>
  <c r="C3" i="6"/>
  <c r="D3" i="6"/>
  <c r="E3" i="6"/>
  <c r="F3" i="6"/>
  <c r="G3" i="6"/>
  <c r="H3" i="6"/>
  <c r="C4" i="6"/>
  <c r="D4" i="6"/>
  <c r="E4" i="6"/>
  <c r="F4" i="6"/>
  <c r="G4" i="6"/>
  <c r="H4" i="6"/>
  <c r="C5" i="6"/>
  <c r="D5" i="6"/>
  <c r="E5" i="6"/>
  <c r="F5" i="6"/>
  <c r="G5" i="6"/>
  <c r="H5" i="6"/>
  <c r="C6" i="6"/>
  <c r="D6" i="6"/>
  <c r="E6" i="6"/>
  <c r="F6" i="6"/>
  <c r="G6" i="6"/>
  <c r="H6" i="6"/>
  <c r="B6" i="6"/>
  <c r="B5" i="6"/>
  <c r="B4" i="6"/>
  <c r="B3" i="6"/>
  <c r="G11" i="6"/>
  <c r="F11" i="6"/>
  <c r="E11" i="6"/>
  <c r="D11" i="6"/>
  <c r="C11" i="6"/>
  <c r="F10" i="6"/>
  <c r="E10" i="6"/>
  <c r="D10" i="6"/>
  <c r="G9" i="6"/>
  <c r="F9" i="6"/>
  <c r="E9" i="6"/>
  <c r="D9" i="6"/>
  <c r="C9" i="6"/>
  <c r="F8" i="6"/>
  <c r="E8" i="6"/>
  <c r="D8" i="6"/>
  <c r="C8" i="6"/>
  <c r="C3" i="5"/>
  <c r="D3" i="5"/>
  <c r="E3" i="5"/>
  <c r="F3" i="5"/>
  <c r="G3" i="5"/>
  <c r="H3" i="5"/>
  <c r="I3" i="5"/>
  <c r="J3" i="5"/>
  <c r="K3" i="5"/>
  <c r="L3" i="5"/>
  <c r="M3" i="5"/>
  <c r="B3" i="5"/>
  <c r="C2" i="5"/>
  <c r="D2" i="5"/>
  <c r="E2" i="5"/>
  <c r="F2" i="5"/>
  <c r="G2" i="5"/>
  <c r="H2" i="5"/>
  <c r="I2" i="5"/>
  <c r="J2" i="5"/>
  <c r="K2" i="5"/>
  <c r="L2" i="5"/>
  <c r="M2" i="5"/>
  <c r="B2" i="5"/>
  <c r="G6" i="7"/>
  <c r="F6" i="7"/>
  <c r="E6" i="7"/>
  <c r="D6" i="7"/>
  <c r="C6" i="7"/>
  <c r="F5" i="7"/>
  <c r="E5" i="7"/>
  <c r="D5" i="7"/>
  <c r="C5" i="2"/>
  <c r="D5" i="2"/>
  <c r="E5" i="2"/>
  <c r="F5" i="2"/>
  <c r="G5" i="2"/>
  <c r="H5" i="2"/>
  <c r="I5" i="2"/>
  <c r="J5" i="2"/>
  <c r="K5" i="2"/>
  <c r="L5" i="2"/>
  <c r="M5" i="2"/>
  <c r="C6" i="2"/>
  <c r="D6" i="2"/>
  <c r="E6" i="2"/>
  <c r="F6" i="2"/>
  <c r="G6" i="2"/>
  <c r="H6" i="2"/>
  <c r="I6" i="2"/>
  <c r="J6" i="2"/>
  <c r="K6" i="2"/>
  <c r="L6" i="2"/>
  <c r="M6" i="2"/>
  <c r="B6" i="2"/>
  <c r="B5" i="2"/>
  <c r="S17" i="1" l="1"/>
  <c r="S16" i="1"/>
  <c r="S15" i="1"/>
  <c r="S13" i="1"/>
  <c r="P17" i="1"/>
  <c r="P15" i="1"/>
  <c r="P14" i="1"/>
  <c r="P13" i="1"/>
  <c r="P12" i="1"/>
  <c r="L17" i="1"/>
  <c r="L16" i="1"/>
  <c r="L15" i="1"/>
  <c r="L14" i="1"/>
  <c r="L13" i="1"/>
  <c r="L12" i="1"/>
  <c r="I17" i="1"/>
  <c r="I16" i="1"/>
  <c r="I15" i="1"/>
  <c r="I14" i="1"/>
  <c r="I13" i="1"/>
  <c r="I12" i="1"/>
  <c r="E16" i="1"/>
  <c r="E15" i="1"/>
  <c r="E13" i="1"/>
  <c r="E12" i="1"/>
</calcChain>
</file>

<file path=xl/sharedStrings.xml><?xml version="1.0" encoding="utf-8"?>
<sst xmlns="http://schemas.openxmlformats.org/spreadsheetml/2006/main" count="78" uniqueCount="50">
  <si>
    <t>K-Weight</t>
  </si>
  <si>
    <t>C-Weight</t>
  </si>
  <si>
    <t>K-BF%</t>
  </si>
  <si>
    <t>C-BF%</t>
  </si>
  <si>
    <t>K-Cal</t>
  </si>
  <si>
    <t>C-Cal</t>
  </si>
  <si>
    <t>Pushups I</t>
  </si>
  <si>
    <t>Pushups II</t>
  </si>
  <si>
    <t>K-Belly</t>
  </si>
  <si>
    <t>C-Belly</t>
  </si>
  <si>
    <t>K-Waist</t>
  </si>
  <si>
    <t>C-Waist</t>
  </si>
  <si>
    <t>K-Bicep</t>
  </si>
  <si>
    <t>C-Bicep</t>
  </si>
  <si>
    <t>K-BMI</t>
  </si>
  <si>
    <t>C-BMI</t>
  </si>
  <si>
    <t>Days</t>
  </si>
  <si>
    <t>TH-19</t>
  </si>
  <si>
    <t>F-20</t>
  </si>
  <si>
    <t>S-21</t>
  </si>
  <si>
    <t>S-22</t>
  </si>
  <si>
    <t>Tu-24</t>
  </si>
  <si>
    <t>TH-26</t>
  </si>
  <si>
    <t>F-27</t>
  </si>
  <si>
    <t>S-28</t>
  </si>
  <si>
    <t>S-29</t>
  </si>
  <si>
    <t>Thanksgiving</t>
  </si>
  <si>
    <t>TU-1</t>
  </si>
  <si>
    <t>TH-3</t>
  </si>
  <si>
    <t>F-4</t>
  </si>
  <si>
    <t>S-5</t>
  </si>
  <si>
    <t>SU-6</t>
  </si>
  <si>
    <t>K-Sleep (min)</t>
  </si>
  <si>
    <t>C-Sleep</t>
  </si>
  <si>
    <t>K-Cal-Intake</t>
  </si>
  <si>
    <t>C-Cal-Intake</t>
  </si>
  <si>
    <t>K-Steps</t>
  </si>
  <si>
    <t>C-Steps</t>
  </si>
  <si>
    <t>K-Cal-Burn</t>
  </si>
  <si>
    <t>C-Cal-Burn</t>
  </si>
  <si>
    <t>K-Cal-Rest</t>
  </si>
  <si>
    <t>C-Cal-Rest</t>
  </si>
  <si>
    <t>Male</t>
  </si>
  <si>
    <t>Female</t>
  </si>
  <si>
    <t>M-Belly</t>
  </si>
  <si>
    <t>F-Belly</t>
  </si>
  <si>
    <t>M-Waist</t>
  </si>
  <si>
    <t>F-Waist</t>
  </si>
  <si>
    <t>Second Set</t>
  </si>
  <si>
    <t>First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</si>
</sst>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All_Data!$A$4</c:f>
              <c:strCache>
                <c:ptCount val="1"/>
                <c:pt idx="0">
                  <c:v>K-Weight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All_Data!$B$3:$S$3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All_Data!$B$4:$S$4</c:f>
              <c:numCache>
                <c:formatCode>General</c:formatCode>
                <c:ptCount val="18"/>
                <c:pt idx="0">
                  <c:v>173.6</c:v>
                </c:pt>
                <c:pt idx="1">
                  <c:v>173.8</c:v>
                </c:pt>
                <c:pt idx="2">
                  <c:v>175</c:v>
                </c:pt>
                <c:pt idx="3">
                  <c:v>174.2</c:v>
                </c:pt>
                <c:pt idx="7">
                  <c:v>176.6</c:v>
                </c:pt>
                <c:pt idx="8">
                  <c:v>170</c:v>
                </c:pt>
                <c:pt idx="9">
                  <c:v>169.2</c:v>
                </c:pt>
                <c:pt idx="10">
                  <c:v>167.2</c:v>
                </c:pt>
                <c:pt idx="12">
                  <c:v>172.4</c:v>
                </c:pt>
                <c:pt idx="14">
                  <c:v>172.4</c:v>
                </c:pt>
                <c:pt idx="17">
                  <c:v>173.4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95-4E02-9B2B-01767DAA19BA}"/>
            </c:ext>
          </c:extLst>
        </c:ser>
        <c:ser>
          <c:idx val="1"/>
          <c:order val="1"/>
          <c:tx>
            <c:strRef>
              <c:f>All_Data!$A$5</c:f>
              <c:strCache>
                <c:ptCount val="1"/>
                <c:pt idx="0">
                  <c:v>C-Weight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All_Data!$B$3:$S$3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All_Data!$B$5:$S$5</c:f>
              <c:numCache>
                <c:formatCode>General</c:formatCode>
                <c:ptCount val="18"/>
                <c:pt idx="0">
                  <c:v>104</c:v>
                </c:pt>
                <c:pt idx="1">
                  <c:v>104.4</c:v>
                </c:pt>
                <c:pt idx="2">
                  <c:v>105.2</c:v>
                </c:pt>
                <c:pt idx="3">
                  <c:v>104.2</c:v>
                </c:pt>
                <c:pt idx="7">
                  <c:v>103.2</c:v>
                </c:pt>
                <c:pt idx="8">
                  <c:v>101.2</c:v>
                </c:pt>
                <c:pt idx="9">
                  <c:v>101</c:v>
                </c:pt>
                <c:pt idx="10">
                  <c:v>100.2</c:v>
                </c:pt>
                <c:pt idx="12">
                  <c:v>102.6</c:v>
                </c:pt>
                <c:pt idx="14">
                  <c:v>102.2</c:v>
                </c:pt>
                <c:pt idx="17">
                  <c:v>103.6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95-4E02-9B2B-01767DAA1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0328368"/>
        <c:axId val="215256240"/>
      </c:scatterChart>
      <c:valAx>
        <c:axId val="74032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256240"/>
        <c:crosses val="autoZero"/>
        <c:crossBetween val="midCat"/>
      </c:valAx>
      <c:valAx>
        <c:axId val="21525624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328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89736205153344"/>
          <c:y val="0.7274300087489064"/>
          <c:w val="0.72246167672620687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Push-ups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All_Data!$C$18:$T$18</c:f>
              <c:numCache>
                <c:formatCode>General</c:formatCode>
                <c:ptCount val="18"/>
                <c:pt idx="0">
                  <c:v>31</c:v>
                </c:pt>
                <c:pt idx="1">
                  <c:v>35</c:v>
                </c:pt>
                <c:pt idx="2">
                  <c:v>39</c:v>
                </c:pt>
                <c:pt idx="4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38</c:v>
                </c:pt>
                <c:pt idx="9">
                  <c:v>41</c:v>
                </c:pt>
                <c:pt idx="11">
                  <c:v>40</c:v>
                </c:pt>
                <c:pt idx="13">
                  <c:v>43</c:v>
                </c:pt>
                <c:pt idx="14">
                  <c:v>42</c:v>
                </c:pt>
                <c:pt idx="15">
                  <c:v>45</c:v>
                </c:pt>
                <c:pt idx="16">
                  <c:v>46</c:v>
                </c:pt>
                <c:pt idx="17">
                  <c:v>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04-4848-88EF-FF030EBA2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676416"/>
        <c:axId val="202676832"/>
      </c:scatterChart>
      <c:valAx>
        <c:axId val="202676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76832"/>
        <c:crosses val="autoZero"/>
        <c:crossBetween val="midCat"/>
      </c:valAx>
      <c:valAx>
        <c:axId val="20267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76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08346167820462"/>
          <c:y val="4.0404040404040407E-2"/>
          <c:w val="0.80137060999455101"/>
          <c:h val="0.79695711589770291"/>
        </c:manualLayout>
      </c:layout>
      <c:scatterChart>
        <c:scatterStyle val="lineMarker"/>
        <c:varyColors val="0"/>
        <c:ser>
          <c:idx val="0"/>
          <c:order val="0"/>
          <c:tx>
            <c:strRef>
              <c:f>Weight!$A$5</c:f>
              <c:strCache>
                <c:ptCount val="1"/>
                <c:pt idx="0">
                  <c:v>Male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Weight!$B$4:$M$4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17</c:v>
                </c:pt>
                <c:pt idx="11">
                  <c:v>19.989999999999998</c:v>
                </c:pt>
              </c:numCache>
            </c:numRef>
          </c:xVal>
          <c:yVal>
            <c:numRef>
              <c:f>Weight!$B$5:$M$5</c:f>
              <c:numCache>
                <c:formatCode>0.0</c:formatCode>
                <c:ptCount val="12"/>
                <c:pt idx="0">
                  <c:v>0</c:v>
                </c:pt>
                <c:pt idx="1">
                  <c:v>0.11520737327189923</c:v>
                </c:pt>
                <c:pt idx="2">
                  <c:v>0.80645161290322909</c:v>
                </c:pt>
                <c:pt idx="3">
                  <c:v>0.34562211981566493</c:v>
                </c:pt>
                <c:pt idx="4">
                  <c:v>1.728110599078341</c:v>
                </c:pt>
                <c:pt idx="5">
                  <c:v>-2.0737327188940058</c:v>
                </c:pt>
                <c:pt idx="6">
                  <c:v>-2.5345622119815703</c:v>
                </c:pt>
                <c:pt idx="7">
                  <c:v>-3.6866359447004644</c:v>
                </c:pt>
                <c:pt idx="8">
                  <c:v>-0.69124423963132986</c:v>
                </c:pt>
                <c:pt idx="9">
                  <c:v>-0.69124423963132986</c:v>
                </c:pt>
                <c:pt idx="10">
                  <c:v>-0.11520737327188285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9B-4793-82A1-AA78ED6C2D9B}"/>
            </c:ext>
          </c:extLst>
        </c:ser>
        <c:ser>
          <c:idx val="1"/>
          <c:order val="1"/>
          <c:tx>
            <c:strRef>
              <c:f>Weight!$A$6</c:f>
              <c:strCache>
                <c:ptCount val="1"/>
                <c:pt idx="0">
                  <c:v>Female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Weight!$B$4:$M$4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17</c:v>
                </c:pt>
                <c:pt idx="11">
                  <c:v>19.989999999999998</c:v>
                </c:pt>
              </c:numCache>
            </c:numRef>
          </c:xVal>
          <c:yVal>
            <c:numRef>
              <c:f>Weight!$B$6:$M$6</c:f>
              <c:numCache>
                <c:formatCode>0.0</c:formatCode>
                <c:ptCount val="12"/>
                <c:pt idx="0">
                  <c:v>0</c:v>
                </c:pt>
                <c:pt idx="1">
                  <c:v>0.38461538461539008</c:v>
                </c:pt>
                <c:pt idx="2">
                  <c:v>1.1538461538461566</c:v>
                </c:pt>
                <c:pt idx="3">
                  <c:v>0.19230769230769504</c:v>
                </c:pt>
                <c:pt idx="4">
                  <c:v>-0.7692307692307665</c:v>
                </c:pt>
                <c:pt idx="5">
                  <c:v>-2.6923076923076894</c:v>
                </c:pt>
                <c:pt idx="6">
                  <c:v>-2.8846153846153846</c:v>
                </c:pt>
                <c:pt idx="7">
                  <c:v>-3.6538461538461511</c:v>
                </c:pt>
                <c:pt idx="8">
                  <c:v>-1.3461538461538516</c:v>
                </c:pt>
                <c:pt idx="9">
                  <c:v>-1.730769230769228</c:v>
                </c:pt>
                <c:pt idx="10">
                  <c:v>-0.38461538461539008</c:v>
                </c:pt>
                <c:pt idx="11">
                  <c:v>-3.6538461538461511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9B-4793-82A1-AA78ED6C2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4747440"/>
        <c:axId val="744746192"/>
      </c:scatterChart>
      <c:valAx>
        <c:axId val="744747440"/>
        <c:scaling>
          <c:orientation val="minMax"/>
          <c:max val="19.99899999999999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(Days)</a:t>
                </a:r>
              </a:p>
            </c:rich>
          </c:tx>
          <c:layout>
            <c:manualLayout>
              <c:xMode val="edge"/>
              <c:yMode val="edge"/>
              <c:x val="0.42393140354825809"/>
              <c:y val="0.915224398603067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746192"/>
        <c:crossesAt val="-4"/>
        <c:crossBetween val="midCat"/>
        <c:majorUnit val="2"/>
      </c:valAx>
      <c:valAx>
        <c:axId val="74474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Change in body weight (%)</a:t>
                </a:r>
              </a:p>
            </c:rich>
          </c:tx>
          <c:layout>
            <c:manualLayout>
              <c:xMode val="edge"/>
              <c:yMode val="edge"/>
              <c:x val="3.4802798510835301E-2"/>
              <c:y val="0.229240725074654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747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298365522352864"/>
          <c:y val="8.9531246610702553E-2"/>
          <c:w val="0.28218761242384977"/>
          <c:h val="6.1983904904448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81714785651792"/>
          <c:y val="5.0925925925925923E-2"/>
          <c:w val="0.80596062992125983"/>
          <c:h val="0.79963692038495193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CaloricIntake!$A$7</c:f>
              <c:strCache>
                <c:ptCount val="1"/>
                <c:pt idx="0">
                  <c:v>Male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CaloricIntake!$B$6:$S$6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CaloricIntake!$B$7:$S$7</c:f>
              <c:numCache>
                <c:formatCode>General</c:formatCode>
                <c:ptCount val="18"/>
                <c:pt idx="0">
                  <c:v>2414</c:v>
                </c:pt>
                <c:pt idx="1">
                  <c:v>2948</c:v>
                </c:pt>
                <c:pt idx="2">
                  <c:v>2816</c:v>
                </c:pt>
                <c:pt idx="3">
                  <c:v>2582</c:v>
                </c:pt>
                <c:pt idx="4">
                  <c:v>1768</c:v>
                </c:pt>
                <c:pt idx="5">
                  <c:v>1809</c:v>
                </c:pt>
                <c:pt idx="6">
                  <c:v>2442</c:v>
                </c:pt>
                <c:pt idx="7">
                  <c:v>3072</c:v>
                </c:pt>
                <c:pt idx="8">
                  <c:v>0</c:v>
                </c:pt>
                <c:pt idx="9">
                  <c:v>12</c:v>
                </c:pt>
                <c:pt idx="10">
                  <c:v>1896</c:v>
                </c:pt>
                <c:pt idx="11">
                  <c:v>1864</c:v>
                </c:pt>
                <c:pt idx="12">
                  <c:v>2325</c:v>
                </c:pt>
                <c:pt idx="13">
                  <c:v>2441</c:v>
                </c:pt>
                <c:pt idx="14">
                  <c:v>2536</c:v>
                </c:pt>
                <c:pt idx="15">
                  <c:v>2242</c:v>
                </c:pt>
                <c:pt idx="16">
                  <c:v>2495</c:v>
                </c:pt>
                <c:pt idx="17">
                  <c:v>2179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E9-4D86-8CA5-62621983C96E}"/>
            </c:ext>
          </c:extLst>
        </c:ser>
        <c:ser>
          <c:idx val="1"/>
          <c:order val="1"/>
          <c:tx>
            <c:strRef>
              <c:f>CaloricIntake!$A$8</c:f>
              <c:strCache>
                <c:ptCount val="1"/>
                <c:pt idx="0">
                  <c:v>Female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CaloricIntake!$B$6:$S$6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CaloricIntake!$B$8:$S$8</c:f>
              <c:numCache>
                <c:formatCode>General</c:formatCode>
                <c:ptCount val="18"/>
                <c:pt idx="0">
                  <c:v>1422</c:v>
                </c:pt>
                <c:pt idx="1">
                  <c:v>1600</c:v>
                </c:pt>
                <c:pt idx="2">
                  <c:v>2016</c:v>
                </c:pt>
                <c:pt idx="3">
                  <c:v>1200</c:v>
                </c:pt>
                <c:pt idx="4">
                  <c:v>1484</c:v>
                </c:pt>
                <c:pt idx="5">
                  <c:v>1400</c:v>
                </c:pt>
                <c:pt idx="6">
                  <c:v>1660</c:v>
                </c:pt>
                <c:pt idx="7">
                  <c:v>892</c:v>
                </c:pt>
                <c:pt idx="8">
                  <c:v>281</c:v>
                </c:pt>
                <c:pt idx="9">
                  <c:v>269</c:v>
                </c:pt>
                <c:pt idx="10">
                  <c:v>790</c:v>
                </c:pt>
                <c:pt idx="11">
                  <c:v>1168</c:v>
                </c:pt>
                <c:pt idx="12">
                  <c:v>1620</c:v>
                </c:pt>
                <c:pt idx="13">
                  <c:v>1619</c:v>
                </c:pt>
                <c:pt idx="14">
                  <c:v>1242</c:v>
                </c:pt>
                <c:pt idx="15">
                  <c:v>1593</c:v>
                </c:pt>
                <c:pt idx="16">
                  <c:v>1609</c:v>
                </c:pt>
                <c:pt idx="17">
                  <c:v>1706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E9-4D86-8CA5-62621983C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39408"/>
        <c:axId val="206733584"/>
      </c:scatterChart>
      <c:valAx>
        <c:axId val="20673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(Days)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070013123359578"/>
              <c:y val="0.89777704870224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33584"/>
        <c:crosses val="autoZero"/>
        <c:crossBetween val="midCat"/>
      </c:valAx>
      <c:valAx>
        <c:axId val="20673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Caloric Intake (kCal)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39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964982502187222"/>
          <c:y val="7.4652230971128566E-2"/>
          <c:w val="0.3107003499562554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81714785651792"/>
          <c:y val="5.0925925925925923E-2"/>
          <c:w val="0.80596062992125983"/>
          <c:h val="0.79963692038495193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CalorieBurn!$A$7</c:f>
              <c:strCache>
                <c:ptCount val="1"/>
                <c:pt idx="0">
                  <c:v>Male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CalorieBurn!$B$6:$S$6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CalorieBurn!$B$7:$S$7</c:f>
              <c:numCache>
                <c:formatCode>General</c:formatCode>
                <c:ptCount val="18"/>
                <c:pt idx="0">
                  <c:v>2081</c:v>
                </c:pt>
                <c:pt idx="1">
                  <c:v>2025</c:v>
                </c:pt>
                <c:pt idx="2">
                  <c:v>2886</c:v>
                </c:pt>
                <c:pt idx="3">
                  <c:v>1885</c:v>
                </c:pt>
                <c:pt idx="4">
                  <c:v>2124</c:v>
                </c:pt>
                <c:pt idx="5">
                  <c:v>2225</c:v>
                </c:pt>
                <c:pt idx="6">
                  <c:v>2197</c:v>
                </c:pt>
                <c:pt idx="7">
                  <c:v>1972</c:v>
                </c:pt>
                <c:pt idx="8">
                  <c:v>1986</c:v>
                </c:pt>
                <c:pt idx="9">
                  <c:v>1949</c:v>
                </c:pt>
                <c:pt idx="10">
                  <c:v>1949</c:v>
                </c:pt>
                <c:pt idx="11">
                  <c:v>2089</c:v>
                </c:pt>
                <c:pt idx="12">
                  <c:v>2208</c:v>
                </c:pt>
                <c:pt idx="13">
                  <c:v>2160</c:v>
                </c:pt>
                <c:pt idx="14">
                  <c:v>2211</c:v>
                </c:pt>
                <c:pt idx="15">
                  <c:v>2205</c:v>
                </c:pt>
                <c:pt idx="16">
                  <c:v>1956</c:v>
                </c:pt>
                <c:pt idx="17">
                  <c:v>2106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E3-4C92-A7EC-EF25E65E0D5C}"/>
            </c:ext>
          </c:extLst>
        </c:ser>
        <c:ser>
          <c:idx val="1"/>
          <c:order val="1"/>
          <c:tx>
            <c:strRef>
              <c:f>CalorieBurn!$A$8</c:f>
              <c:strCache>
                <c:ptCount val="1"/>
                <c:pt idx="0">
                  <c:v>Female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CalorieBurn!$B$6:$S$6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xVal>
          <c:yVal>
            <c:numRef>
              <c:f>CalorieBurn!$B$8:$S$8</c:f>
              <c:numCache>
                <c:formatCode>General</c:formatCode>
                <c:ptCount val="18"/>
                <c:pt idx="0">
                  <c:v>1262</c:v>
                </c:pt>
                <c:pt idx="1">
                  <c:v>1237</c:v>
                </c:pt>
                <c:pt idx="2">
                  <c:v>1242</c:v>
                </c:pt>
                <c:pt idx="3">
                  <c:v>1315</c:v>
                </c:pt>
                <c:pt idx="4">
                  <c:v>1286</c:v>
                </c:pt>
                <c:pt idx="5">
                  <c:v>1240</c:v>
                </c:pt>
                <c:pt idx="6">
                  <c:v>1261</c:v>
                </c:pt>
                <c:pt idx="7">
                  <c:v>1198</c:v>
                </c:pt>
                <c:pt idx="8">
                  <c:v>1230</c:v>
                </c:pt>
                <c:pt idx="9">
                  <c:v>1248</c:v>
                </c:pt>
                <c:pt idx="10">
                  <c:v>1248</c:v>
                </c:pt>
                <c:pt idx="11">
                  <c:v>1277</c:v>
                </c:pt>
                <c:pt idx="12">
                  <c:v>1315</c:v>
                </c:pt>
                <c:pt idx="13">
                  <c:v>1370</c:v>
                </c:pt>
                <c:pt idx="14">
                  <c:v>1332</c:v>
                </c:pt>
                <c:pt idx="15">
                  <c:v>1383</c:v>
                </c:pt>
                <c:pt idx="16">
                  <c:v>1348</c:v>
                </c:pt>
                <c:pt idx="17">
                  <c:v>1278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E3-4C92-A7EC-EF25E65E0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39408"/>
        <c:axId val="206733584"/>
      </c:scatterChart>
      <c:valAx>
        <c:axId val="20673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(Days)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070013123359578"/>
              <c:y val="0.89777704870224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33584"/>
        <c:crosses val="autoZero"/>
        <c:crossBetween val="midCat"/>
      </c:valAx>
      <c:valAx>
        <c:axId val="20673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Caloric Intake (kCal)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39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964982502187222"/>
          <c:y val="7.4652230971128566E-2"/>
          <c:w val="0.3107003499562554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FatMass!$A$2</c:f>
              <c:strCache>
                <c:ptCount val="1"/>
                <c:pt idx="0">
                  <c:v>Male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FatMass!$B$1:$M$1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17</c:v>
                </c:pt>
                <c:pt idx="11">
                  <c:v>19.998999999999999</c:v>
                </c:pt>
              </c:numCache>
            </c:numRef>
          </c:xVal>
          <c:yVal>
            <c:numRef>
              <c:f>FatMass!$B$2:$M$2</c:f>
              <c:numCache>
                <c:formatCode>General</c:formatCode>
                <c:ptCount val="12"/>
                <c:pt idx="0">
                  <c:v>0</c:v>
                </c:pt>
                <c:pt idx="1">
                  <c:v>0.45662100456621657</c:v>
                </c:pt>
                <c:pt idx="2">
                  <c:v>0.45662100456621657</c:v>
                </c:pt>
                <c:pt idx="3">
                  <c:v>0.45662100456621657</c:v>
                </c:pt>
                <c:pt idx="4">
                  <c:v>2.7397260273972668</c:v>
                </c:pt>
                <c:pt idx="5">
                  <c:v>-3.6529680365296677</c:v>
                </c:pt>
                <c:pt idx="6">
                  <c:v>-5.0228310502283007</c:v>
                </c:pt>
                <c:pt idx="7">
                  <c:v>-7.3059360730593506</c:v>
                </c:pt>
                <c:pt idx="8">
                  <c:v>-3.1963470319634673</c:v>
                </c:pt>
                <c:pt idx="9">
                  <c:v>-2.7397260273972508</c:v>
                </c:pt>
                <c:pt idx="10">
                  <c:v>-0.91324200913241693</c:v>
                </c:pt>
                <c:pt idx="11">
                  <c:v>-0.91324200913241693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81-4405-9D08-86D334C7543C}"/>
            </c:ext>
          </c:extLst>
        </c:ser>
        <c:ser>
          <c:idx val="1"/>
          <c:order val="1"/>
          <c:tx>
            <c:strRef>
              <c:f>FatMass!$A$3</c:f>
              <c:strCache>
                <c:ptCount val="1"/>
                <c:pt idx="0">
                  <c:v>Female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FatMass!$B$1:$M$1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17</c:v>
                </c:pt>
                <c:pt idx="11">
                  <c:v>19.998999999999999</c:v>
                </c:pt>
              </c:numCache>
            </c:numRef>
          </c:xVal>
          <c:yVal>
            <c:numRef>
              <c:f>FatMass!$B$3:$M$3</c:f>
              <c:numCache>
                <c:formatCode>General</c:formatCode>
                <c:ptCount val="12"/>
                <c:pt idx="0">
                  <c:v>0</c:v>
                </c:pt>
                <c:pt idx="1">
                  <c:v>-11.552346570397111</c:v>
                </c:pt>
                <c:pt idx="2">
                  <c:v>0</c:v>
                </c:pt>
                <c:pt idx="3">
                  <c:v>-9.3862815884476447</c:v>
                </c:pt>
                <c:pt idx="4">
                  <c:v>-5.0541516245487319</c:v>
                </c:pt>
                <c:pt idx="5">
                  <c:v>-11.913357400722024</c:v>
                </c:pt>
                <c:pt idx="6">
                  <c:v>-10.469314079422379</c:v>
                </c:pt>
                <c:pt idx="7">
                  <c:v>-10.108303249097474</c:v>
                </c:pt>
                <c:pt idx="8">
                  <c:v>-19.133574007220222</c:v>
                </c:pt>
                <c:pt idx="9">
                  <c:v>-7.581227436823097</c:v>
                </c:pt>
                <c:pt idx="10">
                  <c:v>-4.3321299638989146</c:v>
                </c:pt>
                <c:pt idx="11">
                  <c:v>-11.552346570397111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81-4405-9D08-86D334C75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642480"/>
        <c:axId val="202639984"/>
      </c:scatterChart>
      <c:valAx>
        <c:axId val="202642480"/>
        <c:scaling>
          <c:orientation val="minMax"/>
          <c:max val="19.99899999999999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39984"/>
        <c:crossesAt val="-20"/>
        <c:crossBetween val="midCat"/>
        <c:majorUnit val="2"/>
      </c:valAx>
      <c:valAx>
        <c:axId val="202639984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42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48381452318461"/>
          <c:y val="5.0925925925925923E-2"/>
          <c:w val="0.80280796150481193"/>
          <c:h val="0.75334062408865554"/>
        </c:manualLayout>
      </c:layout>
      <c:scatterChart>
        <c:scatterStyle val="lineMarker"/>
        <c:varyColors val="0"/>
        <c:ser>
          <c:idx val="0"/>
          <c:order val="0"/>
          <c:tx>
            <c:strRef>
              <c:f>Waist!$A$3</c:f>
              <c:strCache>
                <c:ptCount val="1"/>
                <c:pt idx="0">
                  <c:v>M-Belly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Waist!$B$2:$H$2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14</c:v>
                </c:pt>
                <c:pt idx="5">
                  <c:v>17</c:v>
                </c:pt>
                <c:pt idx="6">
                  <c:v>19.998999999999999</c:v>
                </c:pt>
              </c:numCache>
            </c:numRef>
          </c:xVal>
          <c:yVal>
            <c:numRef>
              <c:f>Waist!$B$3:$H$3</c:f>
              <c:numCache>
                <c:formatCode>0.0</c:formatCode>
                <c:ptCount val="7"/>
                <c:pt idx="0">
                  <c:v>0</c:v>
                </c:pt>
                <c:pt idx="1">
                  <c:v>-0.23148148148148806</c:v>
                </c:pt>
                <c:pt idx="2">
                  <c:v>0.23148148148148806</c:v>
                </c:pt>
                <c:pt idx="3">
                  <c:v>-2.0833333333333335</c:v>
                </c:pt>
                <c:pt idx="4">
                  <c:v>0.23148148148148806</c:v>
                </c:pt>
                <c:pt idx="5">
                  <c:v>0.34722222222222221</c:v>
                </c:pt>
                <c:pt idx="6">
                  <c:v>-1.1111111111111072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F9-49FE-89A2-CF341A90CA1B}"/>
            </c:ext>
          </c:extLst>
        </c:ser>
        <c:ser>
          <c:idx val="1"/>
          <c:order val="1"/>
          <c:tx>
            <c:strRef>
              <c:f>Waist!$A$4</c:f>
              <c:strCache>
                <c:ptCount val="1"/>
                <c:pt idx="0">
                  <c:v>F-Belly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Waist!$B$2:$H$2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14</c:v>
                </c:pt>
                <c:pt idx="5">
                  <c:v>17</c:v>
                </c:pt>
                <c:pt idx="6">
                  <c:v>19.998999999999999</c:v>
                </c:pt>
              </c:numCache>
            </c:numRef>
          </c:xVal>
          <c:yVal>
            <c:numRef>
              <c:f>Waist!$B$4:$H$4</c:f>
              <c:numCache>
                <c:formatCode>0.0</c:formatCode>
                <c:ptCount val="7"/>
                <c:pt idx="0">
                  <c:v>0</c:v>
                </c:pt>
                <c:pt idx="1">
                  <c:v>-3.6544850498338914</c:v>
                </c:pt>
                <c:pt idx="2">
                  <c:v>-3.5160575858250285</c:v>
                </c:pt>
                <c:pt idx="3">
                  <c:v>-6.976744186046516</c:v>
                </c:pt>
                <c:pt idx="4">
                  <c:v>-2.5470653377630206</c:v>
                </c:pt>
                <c:pt idx="5">
                  <c:v>-5.0387596899224887</c:v>
                </c:pt>
                <c:pt idx="6">
                  <c:v>-3.3222591362126246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F9-49FE-89A2-CF341A90CA1B}"/>
            </c:ext>
          </c:extLst>
        </c:ser>
        <c:ser>
          <c:idx val="2"/>
          <c:order val="2"/>
          <c:tx>
            <c:strRef>
              <c:f>Waist!$A$5</c:f>
              <c:strCache>
                <c:ptCount val="1"/>
                <c:pt idx="0">
                  <c:v>M-Waist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Waist!$B$2:$H$2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14</c:v>
                </c:pt>
                <c:pt idx="5">
                  <c:v>17</c:v>
                </c:pt>
                <c:pt idx="6">
                  <c:v>19.998999999999999</c:v>
                </c:pt>
              </c:numCache>
            </c:numRef>
          </c:xVal>
          <c:yVal>
            <c:numRef>
              <c:f>Waist!$B$5:$H$5</c:f>
              <c:numCache>
                <c:formatCode>0.0</c:formatCode>
                <c:ptCount val="7"/>
                <c:pt idx="0">
                  <c:v>0</c:v>
                </c:pt>
                <c:pt idx="1">
                  <c:v>0.64102564102564108</c:v>
                </c:pt>
                <c:pt idx="2">
                  <c:v>-0.15064102564103438</c:v>
                </c:pt>
                <c:pt idx="3">
                  <c:v>-1.2820512820512822</c:v>
                </c:pt>
                <c:pt idx="4">
                  <c:v>0.85470085470086077</c:v>
                </c:pt>
                <c:pt idx="5">
                  <c:v>0.64102564102564108</c:v>
                </c:pt>
                <c:pt idx="6">
                  <c:v>0.5128205128205201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F9-49FE-89A2-CF341A90CA1B}"/>
            </c:ext>
          </c:extLst>
        </c:ser>
        <c:ser>
          <c:idx val="3"/>
          <c:order val="3"/>
          <c:tx>
            <c:strRef>
              <c:f>Waist!$A$6</c:f>
              <c:strCache>
                <c:ptCount val="1"/>
                <c:pt idx="0">
                  <c:v>F-Waist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Waist!$B$2:$H$2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14</c:v>
                </c:pt>
                <c:pt idx="5">
                  <c:v>17</c:v>
                </c:pt>
                <c:pt idx="6">
                  <c:v>19.998999999999999</c:v>
                </c:pt>
              </c:numCache>
            </c:numRef>
          </c:xVal>
          <c:yVal>
            <c:numRef>
              <c:f>Waist!$B$6:$H$6</c:f>
              <c:numCache>
                <c:formatCode>0.0</c:formatCode>
                <c:ptCount val="7"/>
                <c:pt idx="0">
                  <c:v>0</c:v>
                </c:pt>
                <c:pt idx="1">
                  <c:v>-1.8199233716475083</c:v>
                </c:pt>
                <c:pt idx="2">
                  <c:v>-2.8975095785440601</c:v>
                </c:pt>
                <c:pt idx="3">
                  <c:v>-9.4827586206896477</c:v>
                </c:pt>
                <c:pt idx="4">
                  <c:v>-4.9329501915708667</c:v>
                </c:pt>
                <c:pt idx="5">
                  <c:v>-5.4118773946360141</c:v>
                </c:pt>
                <c:pt idx="6">
                  <c:v>-7.1839080459770122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F9-49FE-89A2-CF341A90C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396784"/>
        <c:axId val="149511792"/>
      </c:scatterChart>
      <c:valAx>
        <c:axId val="737396784"/>
        <c:scaling>
          <c:orientation val="minMax"/>
          <c:max val="19.999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(days)</a:t>
                </a:r>
              </a:p>
            </c:rich>
          </c:tx>
          <c:layout>
            <c:manualLayout>
              <c:xMode val="edge"/>
              <c:yMode val="edge"/>
              <c:x val="0.42915157480314964"/>
              <c:y val="0.89314741907261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11792"/>
        <c:crosses val="autoZero"/>
        <c:crossBetween val="midCat"/>
        <c:majorUnit val="2"/>
      </c:valAx>
      <c:valAx>
        <c:axId val="149511792"/>
        <c:scaling>
          <c:orientation val="minMax"/>
          <c:max val="5"/>
          <c:min val="-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Size (inches)</a:t>
                </a:r>
              </a:p>
            </c:rich>
          </c:tx>
          <c:layout>
            <c:manualLayout>
              <c:xMode val="edge"/>
              <c:yMode val="edge"/>
              <c:x val="1.4245956940575202E-2"/>
              <c:y val="0.31189943362342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396784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14601593609333"/>
          <c:y val="0.60690183076960591"/>
          <c:w val="0.29279974713887968"/>
          <c:h val="0.189236657917760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48375107624218"/>
          <c:y val="3.8541885050746363E-2"/>
          <c:w val="0.80280796150481193"/>
          <c:h val="0.75334062408865554"/>
        </c:manualLayout>
      </c:layout>
      <c:scatterChart>
        <c:scatterStyle val="lineMarker"/>
        <c:varyColors val="0"/>
        <c:ser>
          <c:idx val="0"/>
          <c:order val="0"/>
          <c:tx>
            <c:strRef>
              <c:f>Muscle_mass!$A$3</c:f>
              <c:strCache>
                <c:ptCount val="1"/>
                <c:pt idx="0">
                  <c:v>K-Bicep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Muscle_mass!$B$2:$H$2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14</c:v>
                </c:pt>
                <c:pt idx="5">
                  <c:v>17</c:v>
                </c:pt>
                <c:pt idx="6">
                  <c:v>19.998999999999999</c:v>
                </c:pt>
              </c:numCache>
            </c:numRef>
          </c:xVal>
          <c:yVal>
            <c:numRef>
              <c:f>Muscle_mass!$B$3:$H$3</c:f>
              <c:numCache>
                <c:formatCode>0.0</c:formatCode>
                <c:ptCount val="7"/>
                <c:pt idx="0">
                  <c:v>0</c:v>
                </c:pt>
                <c:pt idx="1">
                  <c:v>0.64102564102564563</c:v>
                </c:pt>
                <c:pt idx="2">
                  <c:v>1.9230769230769231</c:v>
                </c:pt>
                <c:pt idx="3">
                  <c:v>1.6025641025641071</c:v>
                </c:pt>
                <c:pt idx="4">
                  <c:v>1.9230769230769231</c:v>
                </c:pt>
                <c:pt idx="5">
                  <c:v>2.5641025641025688</c:v>
                </c:pt>
                <c:pt idx="6" formatCode="General">
                  <c:v>1.538461538461533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88-4898-91AD-EB9F9711A7A2}"/>
            </c:ext>
          </c:extLst>
        </c:ser>
        <c:ser>
          <c:idx val="1"/>
          <c:order val="1"/>
          <c:tx>
            <c:strRef>
              <c:f>Muscle_mass!$A$4</c:f>
              <c:strCache>
                <c:ptCount val="1"/>
                <c:pt idx="0">
                  <c:v>C-Bicep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Muscle_mass!$B$2:$H$2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14</c:v>
                </c:pt>
                <c:pt idx="5">
                  <c:v>17</c:v>
                </c:pt>
                <c:pt idx="6">
                  <c:v>19.998999999999999</c:v>
                </c:pt>
              </c:numCache>
            </c:numRef>
          </c:xVal>
          <c:yVal>
            <c:numRef>
              <c:f>Muscle_mass!$B$4:$H$4</c:f>
              <c:numCache>
                <c:formatCode>0.0</c:formatCode>
                <c:ptCount val="7"/>
                <c:pt idx="0">
                  <c:v>0</c:v>
                </c:pt>
                <c:pt idx="1">
                  <c:v>1.3888888888888888</c:v>
                </c:pt>
                <c:pt idx="2">
                  <c:v>1.8518518518518452</c:v>
                </c:pt>
                <c:pt idx="3">
                  <c:v>-0.92592592592593248</c:v>
                </c:pt>
                <c:pt idx="4">
                  <c:v>2.3148148148148215</c:v>
                </c:pt>
                <c:pt idx="5">
                  <c:v>2.0185185185185182</c:v>
                </c:pt>
                <c:pt idx="6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88-4898-91AD-EB9F9711A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396784"/>
        <c:axId val="149511792"/>
      </c:scatterChart>
      <c:valAx>
        <c:axId val="737396784"/>
        <c:scaling>
          <c:orientation val="minMax"/>
          <c:max val="19.999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(days)</a:t>
                </a:r>
              </a:p>
            </c:rich>
          </c:tx>
          <c:layout>
            <c:manualLayout>
              <c:xMode val="edge"/>
              <c:yMode val="edge"/>
              <c:x val="0.42915157480314964"/>
              <c:y val="0.89314741907261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11792"/>
        <c:crossesAt val="-2"/>
        <c:crossBetween val="midCat"/>
        <c:majorUnit val="2"/>
      </c:valAx>
      <c:valAx>
        <c:axId val="149511792"/>
        <c:scaling>
          <c:orientation val="minMax"/>
          <c:max val="4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Change</a:t>
                </a:r>
                <a:r>
                  <a:rPr lang="en-US" baseline="0"/>
                  <a:t> in Bicep size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822446212236174E-2"/>
              <c:y val="0.15503668852538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39678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14601593609333"/>
          <c:y val="0.60690183076960591"/>
          <c:w val="0.29279974713887968"/>
          <c:h val="0.189236657917760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Pushups!$B$3</c:f>
              <c:strCache>
                <c:ptCount val="1"/>
                <c:pt idx="0">
                  <c:v>First Set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Pushups!$C$2:$Q$2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19.989999999999998</c:v>
                </c:pt>
              </c:numCache>
            </c:numRef>
          </c:xVal>
          <c:yVal>
            <c:numRef>
              <c:f>Pushups!$C$3:$Q$3</c:f>
              <c:numCache>
                <c:formatCode>General</c:formatCode>
                <c:ptCount val="15"/>
                <c:pt idx="0">
                  <c:v>0</c:v>
                </c:pt>
                <c:pt idx="1">
                  <c:v>3.3333333333333335</c:v>
                </c:pt>
                <c:pt idx="2">
                  <c:v>16.666666666666668</c:v>
                </c:pt>
                <c:pt idx="3">
                  <c:v>30</c:v>
                </c:pt>
                <c:pt idx="4">
                  <c:v>23.333333333333332</c:v>
                </c:pt>
                <c:pt idx="5">
                  <c:v>26.666666666666668</c:v>
                </c:pt>
                <c:pt idx="6">
                  <c:v>30</c:v>
                </c:pt>
                <c:pt idx="7">
                  <c:v>26.666666666666668</c:v>
                </c:pt>
                <c:pt idx="8">
                  <c:v>36.666666666666664</c:v>
                </c:pt>
                <c:pt idx="9">
                  <c:v>33.333333333333336</c:v>
                </c:pt>
                <c:pt idx="10">
                  <c:v>43.333333333333336</c:v>
                </c:pt>
                <c:pt idx="11">
                  <c:v>40</c:v>
                </c:pt>
                <c:pt idx="12">
                  <c:v>50</c:v>
                </c:pt>
                <c:pt idx="13">
                  <c:v>53.333333333333336</c:v>
                </c:pt>
                <c:pt idx="14">
                  <c:v>43.333333333333336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FA-47F0-B95D-DFE846624AFC}"/>
            </c:ext>
          </c:extLst>
        </c:ser>
        <c:ser>
          <c:idx val="1"/>
          <c:order val="1"/>
          <c:tx>
            <c:strRef>
              <c:f>Pushups!$B$4</c:f>
              <c:strCache>
                <c:ptCount val="1"/>
                <c:pt idx="0">
                  <c:v>Second Set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Pushups!$C$2:$Q$2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19.989999999999998</c:v>
                </c:pt>
              </c:numCache>
            </c:numRef>
          </c:xVal>
          <c:yVal>
            <c:numRef>
              <c:f>Pushups!$C$4:$Q$4</c:f>
              <c:numCache>
                <c:formatCode>General</c:formatCode>
                <c:ptCount val="15"/>
                <c:pt idx="0">
                  <c:v>0</c:v>
                </c:pt>
                <c:pt idx="1">
                  <c:v>9.0909090909090917</c:v>
                </c:pt>
                <c:pt idx="2">
                  <c:v>18.181818181818183</c:v>
                </c:pt>
                <c:pt idx="3">
                  <c:v>-9.0909090909090917</c:v>
                </c:pt>
                <c:pt idx="4">
                  <c:v>0</c:v>
                </c:pt>
                <c:pt idx="5">
                  <c:v>-9.0909090909090917</c:v>
                </c:pt>
                <c:pt idx="6">
                  <c:v>-9.0909090909090917</c:v>
                </c:pt>
                <c:pt idx="7">
                  <c:v>-18.181818181818183</c:v>
                </c:pt>
                <c:pt idx="8">
                  <c:v>-27.272727272727273</c:v>
                </c:pt>
                <c:pt idx="9">
                  <c:v>-9.0909090909090917</c:v>
                </c:pt>
                <c:pt idx="10">
                  <c:v>9.0909090909090917</c:v>
                </c:pt>
                <c:pt idx="11">
                  <c:v>9.0909090909090917</c:v>
                </c:pt>
                <c:pt idx="12">
                  <c:v>18.181818181818183</c:v>
                </c:pt>
                <c:pt idx="13">
                  <c:v>18.181818181818183</c:v>
                </c:pt>
                <c:pt idx="14">
                  <c:v>36.363636363636367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FA-47F0-B95D-DFE846624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167392"/>
        <c:axId val="205167808"/>
      </c:scatterChart>
      <c:valAx>
        <c:axId val="205167392"/>
        <c:scaling>
          <c:orientation val="minMax"/>
          <c:max val="19.99899999999999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67808"/>
        <c:crossesAt val="-40"/>
        <c:crossBetween val="midCat"/>
      </c:valAx>
      <c:valAx>
        <c:axId val="20516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67392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861592300962374"/>
          <c:y val="0.56539297171186931"/>
          <c:w val="0.1983237095363079"/>
          <c:h val="0.166088509769612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31</xdr:row>
      <xdr:rowOff>0</xdr:rowOff>
    </xdr:from>
    <xdr:to>
      <xdr:col>5</xdr:col>
      <xdr:colOff>0</xdr:colOff>
      <xdr:row>45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528637</xdr:colOff>
      <xdr:row>31</xdr:row>
      <xdr:rowOff>33337</xdr:rowOff>
    </xdr:from>
    <xdr:to>
      <xdr:col>14</xdr:col>
      <xdr:colOff>514350</xdr:colOff>
      <xdr:row>38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595311</xdr:colOff>
      <xdr:row>12</xdr:row>
      <xdr:rowOff>19049</xdr:rowOff>
    </xdr:from>
    <xdr:to>
      <xdr:col>15</xdr:col>
      <xdr:colOff>142874</xdr:colOff>
      <xdr:row>30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12</xdr:row>
      <xdr:rowOff>19050</xdr:rowOff>
    </xdr:from>
    <xdr:to>
      <xdr:col>14</xdr:col>
      <xdr:colOff>290512</xdr:colOff>
      <xdr:row>26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12</xdr:row>
      <xdr:rowOff>19050</xdr:rowOff>
    </xdr:from>
    <xdr:to>
      <xdr:col>14</xdr:col>
      <xdr:colOff>290512</xdr:colOff>
      <xdr:row>26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12</xdr:row>
      <xdr:rowOff>19050</xdr:rowOff>
    </xdr:from>
    <xdr:to>
      <xdr:col>14</xdr:col>
      <xdr:colOff>290512</xdr:colOff>
      <xdr:row>26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12</xdr:row>
      <xdr:rowOff>19049</xdr:rowOff>
    </xdr:from>
    <xdr:to>
      <xdr:col>15</xdr:col>
      <xdr:colOff>38100</xdr:colOff>
      <xdr:row>28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17</xdr:row>
      <xdr:rowOff>66674</xdr:rowOff>
    </xdr:from>
    <xdr:to>
      <xdr:col>15</xdr:col>
      <xdr:colOff>57150</xdr:colOff>
      <xdr:row>33</xdr:row>
      <xdr:rowOff>95249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490537</xdr:colOff>
      <xdr:row>12</xdr:row>
      <xdr:rowOff>19050</xdr:rowOff>
    </xdr:from>
    <xdr:to>
      <xdr:col>14</xdr:col>
      <xdr:colOff>185737</xdr:colOff>
      <xdr:row>26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xSplit="1" topLeftCell="B1" activePane="topRight" state="frozen"/>
      <selection pane="topRight" activeCell="B24" sqref="B24:S25"/>
    </sheetView>
  </sheetViews>
  <sheetFormatPr defaultRowHeight="15" x14ac:dyDescent="0.25"/>
  <cols>
    <col min="1" max="1" width="13.140625" customWidth="1"/>
    <col min="2" max="8" width="9.140625" style="1"/>
    <col min="9" max="9" width="12.42578125" style="1" bestFit="1" customWidth="1"/>
    <col min="10" max="21" width="9.140625" style="1"/>
  </cols>
  <sheetData>
    <row r="1" spans="1:20" x14ac:dyDescent="0.25">
      <c r="I1" s="1" t="s">
        <v>26</v>
      </c>
    </row>
    <row r="2" spans="1:20" x14ac:dyDescent="0.25">
      <c r="B2" s="1" t="s">
        <v>17</v>
      </c>
      <c r="C2" s="1" t="s">
        <v>18</v>
      </c>
      <c r="D2" s="1" t="s">
        <v>19</v>
      </c>
      <c r="E2" s="1" t="s">
        <v>20</v>
      </c>
      <c r="G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N2" s="1" t="s">
        <v>27</v>
      </c>
      <c r="P2" s="1" t="s">
        <v>28</v>
      </c>
      <c r="Q2" s="1" t="s">
        <v>29</v>
      </c>
      <c r="R2" s="1" t="s">
        <v>30</v>
      </c>
      <c r="S2" s="1" t="s">
        <v>31</v>
      </c>
    </row>
    <row r="3" spans="1:20" x14ac:dyDescent="0.25">
      <c r="A3" t="s">
        <v>16</v>
      </c>
      <c r="B3" s="1">
        <v>0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  <c r="O3" s="1">
        <v>13</v>
      </c>
      <c r="P3" s="1">
        <v>14</v>
      </c>
      <c r="Q3" s="1">
        <v>15</v>
      </c>
      <c r="R3" s="1">
        <v>16</v>
      </c>
      <c r="S3" s="1">
        <v>17</v>
      </c>
      <c r="T3" s="1">
        <v>365</v>
      </c>
    </row>
    <row r="4" spans="1:20" x14ac:dyDescent="0.25">
      <c r="A4" t="s">
        <v>0</v>
      </c>
      <c r="B4" s="1">
        <v>173.6</v>
      </c>
      <c r="C4" s="1">
        <v>173.8</v>
      </c>
      <c r="D4" s="1">
        <v>175</v>
      </c>
      <c r="E4" s="1">
        <v>174.2</v>
      </c>
      <c r="I4" s="1">
        <v>176.6</v>
      </c>
      <c r="J4" s="1">
        <v>170</v>
      </c>
      <c r="K4" s="1">
        <v>169.2</v>
      </c>
      <c r="L4" s="1">
        <v>167.2</v>
      </c>
      <c r="N4" s="1">
        <v>172.4</v>
      </c>
      <c r="P4" s="1">
        <v>172.4</v>
      </c>
      <c r="S4" s="1">
        <v>173.4</v>
      </c>
      <c r="T4" s="1">
        <v>173.6</v>
      </c>
    </row>
    <row r="5" spans="1:20" x14ac:dyDescent="0.25">
      <c r="A5" t="s">
        <v>1</v>
      </c>
      <c r="B5" s="1">
        <v>104</v>
      </c>
      <c r="C5" s="1">
        <v>104.4</v>
      </c>
      <c r="D5" s="1">
        <v>105.2</v>
      </c>
      <c r="E5" s="1">
        <v>104.2</v>
      </c>
      <c r="I5" s="1">
        <v>103.2</v>
      </c>
      <c r="J5" s="1">
        <v>101.2</v>
      </c>
      <c r="K5" s="1">
        <v>101</v>
      </c>
      <c r="L5" s="1">
        <v>100.2</v>
      </c>
      <c r="N5" s="1">
        <v>102.6</v>
      </c>
      <c r="P5" s="1">
        <v>102.2</v>
      </c>
      <c r="S5" s="1">
        <v>103.6</v>
      </c>
      <c r="T5" s="1">
        <v>100.2</v>
      </c>
    </row>
    <row r="6" spans="1:20" x14ac:dyDescent="0.25">
      <c r="A6" t="s">
        <v>2</v>
      </c>
      <c r="B6" s="1">
        <v>21.9</v>
      </c>
      <c r="C6" s="1">
        <v>22</v>
      </c>
      <c r="D6" s="1">
        <v>22</v>
      </c>
      <c r="E6" s="1">
        <v>22</v>
      </c>
      <c r="I6" s="1">
        <v>22.5</v>
      </c>
      <c r="J6" s="1">
        <v>21.1</v>
      </c>
      <c r="K6" s="1">
        <v>20.8</v>
      </c>
      <c r="L6" s="1">
        <v>20.3</v>
      </c>
      <c r="N6" s="1">
        <v>21.2</v>
      </c>
      <c r="P6" s="1">
        <v>21.3</v>
      </c>
      <c r="S6" s="1">
        <v>21.7</v>
      </c>
      <c r="T6" s="1">
        <v>21.7</v>
      </c>
    </row>
    <row r="7" spans="1:20" x14ac:dyDescent="0.25">
      <c r="A7" t="s">
        <v>3</v>
      </c>
      <c r="B7" s="1">
        <v>27.7</v>
      </c>
      <c r="C7" s="1">
        <v>24.5</v>
      </c>
      <c r="D7" s="1">
        <v>27.7</v>
      </c>
      <c r="E7" s="1">
        <v>25.1</v>
      </c>
      <c r="I7" s="1">
        <v>26.3</v>
      </c>
      <c r="J7" s="1">
        <v>24.4</v>
      </c>
      <c r="K7" s="1">
        <v>24.8</v>
      </c>
      <c r="L7" s="1">
        <v>24.9</v>
      </c>
      <c r="N7" s="1">
        <v>22.4</v>
      </c>
      <c r="P7" s="1">
        <v>25.6</v>
      </c>
      <c r="S7" s="1">
        <v>26.5</v>
      </c>
    </row>
    <row r="8" spans="1:20" x14ac:dyDescent="0.25">
      <c r="A8" t="s">
        <v>14</v>
      </c>
      <c r="E8" s="1">
        <v>23</v>
      </c>
      <c r="I8" s="1">
        <v>23.3</v>
      </c>
      <c r="J8" s="1">
        <v>22.4</v>
      </c>
      <c r="K8" s="1">
        <v>22.3</v>
      </c>
      <c r="L8" s="1">
        <v>22.1</v>
      </c>
      <c r="P8" s="1">
        <v>22.1</v>
      </c>
      <c r="S8" s="1">
        <v>22.9</v>
      </c>
      <c r="T8" s="1">
        <v>22.9</v>
      </c>
    </row>
    <row r="9" spans="1:20" x14ac:dyDescent="0.25">
      <c r="A9" t="s">
        <v>15</v>
      </c>
      <c r="E9" s="1">
        <v>20.3</v>
      </c>
      <c r="I9" s="1">
        <v>20.2</v>
      </c>
      <c r="J9" s="1">
        <v>19.8</v>
      </c>
      <c r="K9" s="1">
        <v>19.7</v>
      </c>
      <c r="L9" s="1">
        <v>19.600000000000001</v>
      </c>
      <c r="P9" s="1">
        <v>20</v>
      </c>
      <c r="S9" s="1">
        <v>20.2</v>
      </c>
    </row>
    <row r="10" spans="1:20" x14ac:dyDescent="0.25">
      <c r="A10" t="s">
        <v>4</v>
      </c>
      <c r="B10" s="1">
        <v>22.7</v>
      </c>
      <c r="E10" s="1">
        <v>20.2</v>
      </c>
      <c r="I10" s="1">
        <v>18.600000000000001</v>
      </c>
      <c r="L10" s="1">
        <v>16.8</v>
      </c>
      <c r="P10" s="1">
        <v>16.8</v>
      </c>
      <c r="S10" s="1">
        <v>18.600000000000001</v>
      </c>
      <c r="T10" s="1">
        <v>17.8</v>
      </c>
    </row>
    <row r="11" spans="1:20" x14ac:dyDescent="0.25">
      <c r="A11" t="s">
        <v>5</v>
      </c>
      <c r="B11" s="1">
        <v>20.3</v>
      </c>
      <c r="E11" s="1">
        <v>24.6</v>
      </c>
      <c r="I11" s="1">
        <v>25.7</v>
      </c>
      <c r="L11" s="1">
        <v>24</v>
      </c>
      <c r="P11" s="1">
        <v>25.7</v>
      </c>
      <c r="S11" s="1">
        <v>25.7</v>
      </c>
      <c r="T11" s="1">
        <v>26.3</v>
      </c>
    </row>
    <row r="12" spans="1:20" x14ac:dyDescent="0.25">
      <c r="A12" t="s">
        <v>8</v>
      </c>
      <c r="B12" s="2">
        <v>36</v>
      </c>
      <c r="C12" s="2"/>
      <c r="D12" s="2"/>
      <c r="E12" s="2">
        <f>AVERAGE(36,35.75,36)</f>
        <v>35.916666666666664</v>
      </c>
      <c r="F12" s="2"/>
      <c r="G12" s="2"/>
      <c r="H12" s="2"/>
      <c r="I12" s="2">
        <f>AVERAGE(36.25,36.25,35.75)</f>
        <v>36.083333333333336</v>
      </c>
      <c r="J12" s="2"/>
      <c r="K12" s="2"/>
      <c r="L12" s="2">
        <f>AVERAGE(35.5,35.5,34.75)</f>
        <v>35.25</v>
      </c>
      <c r="M12" s="2"/>
      <c r="N12" s="2"/>
      <c r="O12" s="2"/>
      <c r="P12" s="2">
        <f>AVERAGE(36,36,36.25)</f>
        <v>36.083333333333336</v>
      </c>
      <c r="Q12" s="2"/>
      <c r="R12" s="2"/>
      <c r="S12" s="2">
        <v>36.125</v>
      </c>
      <c r="T12" s="1">
        <v>35.6</v>
      </c>
    </row>
    <row r="13" spans="1:20" x14ac:dyDescent="0.25">
      <c r="A13" t="s">
        <v>9</v>
      </c>
      <c r="B13" s="2">
        <v>30.125</v>
      </c>
      <c r="C13" s="2"/>
      <c r="D13" s="2"/>
      <c r="E13" s="2">
        <f>AVERAGE(29.75,28.5,28.75)</f>
        <v>29</v>
      </c>
      <c r="F13" s="2"/>
      <c r="G13" s="2"/>
      <c r="H13" s="2"/>
      <c r="I13" s="2">
        <f>AVERAGE(28.5,29.125,29.5)</f>
        <v>29.041666666666668</v>
      </c>
      <c r="J13" s="2"/>
      <c r="K13" s="2"/>
      <c r="L13" s="2">
        <f>AVERAGE(28,27.75,28.25)</f>
        <v>28</v>
      </c>
      <c r="M13" s="2"/>
      <c r="N13" s="2"/>
      <c r="O13" s="2"/>
      <c r="P13" s="2">
        <f>AVERAGE(29.25,29.5,29.25)</f>
        <v>29.333333333333332</v>
      </c>
      <c r="Q13" s="2"/>
      <c r="R13" s="2"/>
      <c r="S13" s="2">
        <f>AVERAGE(28.375,28.5,28.875)</f>
        <v>28.583333333333332</v>
      </c>
      <c r="T13" s="1">
        <v>29.1</v>
      </c>
    </row>
    <row r="14" spans="1:20" x14ac:dyDescent="0.25">
      <c r="A14" t="s">
        <v>10</v>
      </c>
      <c r="B14" s="2">
        <v>39</v>
      </c>
      <c r="C14" s="2"/>
      <c r="D14" s="2"/>
      <c r="E14" s="2">
        <v>39.25</v>
      </c>
      <c r="F14" s="2"/>
      <c r="G14" s="2"/>
      <c r="H14" s="2"/>
      <c r="I14" s="2">
        <f>AVERAGE(38.5,39.3825)</f>
        <v>38.941249999999997</v>
      </c>
      <c r="J14" s="2"/>
      <c r="K14" s="2"/>
      <c r="L14" s="2">
        <f>AVERAGE(38.5,38.125,38.875)</f>
        <v>38.5</v>
      </c>
      <c r="M14" s="2"/>
      <c r="N14" s="2"/>
      <c r="O14" s="2"/>
      <c r="P14" s="2">
        <f>AVERAGE(39.25,39.25,39.5)</f>
        <v>39.333333333333336</v>
      </c>
      <c r="Q14" s="2"/>
      <c r="R14" s="2"/>
      <c r="S14" s="2">
        <v>39.25</v>
      </c>
      <c r="T14" s="1">
        <v>39.200000000000003</v>
      </c>
    </row>
    <row r="15" spans="1:20" x14ac:dyDescent="0.25">
      <c r="A15" t="s">
        <v>11</v>
      </c>
      <c r="B15" s="2">
        <v>34.75</v>
      </c>
      <c r="C15" s="2"/>
      <c r="D15" s="2"/>
      <c r="E15" s="2">
        <f>AVERAGE(34.25,34.25,34)</f>
        <v>34.166666666666664</v>
      </c>
      <c r="F15" s="2"/>
      <c r="G15" s="2"/>
      <c r="H15" s="2"/>
      <c r="I15" s="2">
        <f>AVERAGE(33.5,35,32.875)</f>
        <v>33.791666666666664</v>
      </c>
      <c r="J15" s="2"/>
      <c r="K15" s="2"/>
      <c r="L15" s="2">
        <f>AVERAGE(31.5,31.5,31.5)</f>
        <v>31.5</v>
      </c>
      <c r="M15" s="2"/>
      <c r="N15" s="2"/>
      <c r="O15" s="2"/>
      <c r="P15" s="2">
        <f>AVERAGE(33.25,33.25,32.75)</f>
        <v>33.083333333333336</v>
      </c>
      <c r="Q15" s="2"/>
      <c r="R15" s="2"/>
      <c r="S15" s="2">
        <f>AVERAGE(32.5,33.25,33)</f>
        <v>32.916666666666664</v>
      </c>
      <c r="T15" s="1">
        <v>32.299999999999997</v>
      </c>
    </row>
    <row r="16" spans="1:20" x14ac:dyDescent="0.25">
      <c r="A16" t="s">
        <v>12</v>
      </c>
      <c r="B16" s="2">
        <v>13</v>
      </c>
      <c r="C16" s="2"/>
      <c r="D16" s="2"/>
      <c r="E16" s="2">
        <f>AVERAGE(13.25,13,13)</f>
        <v>13.083333333333334</v>
      </c>
      <c r="F16" s="2"/>
      <c r="G16" s="2"/>
      <c r="H16" s="2"/>
      <c r="I16" s="2">
        <f>AVERAGE(13.25,13.25,13.25)</f>
        <v>13.25</v>
      </c>
      <c r="J16" s="2"/>
      <c r="K16" s="2"/>
      <c r="L16" s="2">
        <f>AVERAGE(13.25,13.25,13.125)</f>
        <v>13.208333333333334</v>
      </c>
      <c r="M16" s="2"/>
      <c r="N16" s="2"/>
      <c r="O16" s="2"/>
      <c r="P16" s="2">
        <v>13.25</v>
      </c>
      <c r="Q16" s="2"/>
      <c r="R16" s="2"/>
      <c r="S16" s="2">
        <f>AVERAGE(13.25,13.375,13.375)</f>
        <v>13.333333333333334</v>
      </c>
      <c r="T16" s="1">
        <v>13.2</v>
      </c>
    </row>
    <row r="17" spans="1:20" x14ac:dyDescent="0.25">
      <c r="A17" t="s">
        <v>13</v>
      </c>
      <c r="B17" s="2">
        <v>9</v>
      </c>
      <c r="C17" s="2"/>
      <c r="D17" s="2"/>
      <c r="E17" s="2">
        <v>9.125</v>
      </c>
      <c r="F17" s="2"/>
      <c r="G17" s="2"/>
      <c r="H17" s="2"/>
      <c r="I17" s="2">
        <f>AVERAGE(9.375,8.875,9.25)</f>
        <v>9.1666666666666661</v>
      </c>
      <c r="J17" s="2"/>
      <c r="K17" s="2"/>
      <c r="L17" s="2">
        <f>AVERAGE(8.75,9,9)</f>
        <v>8.9166666666666661</v>
      </c>
      <c r="M17" s="2"/>
      <c r="N17" s="2"/>
      <c r="O17" s="2"/>
      <c r="P17" s="2">
        <f>AVERAGE(9.125,9.25,9.25)</f>
        <v>9.2083333333333339</v>
      </c>
      <c r="Q17" s="2"/>
      <c r="R17" s="2"/>
      <c r="S17" s="2">
        <f>AVERAGE(9.125,9.25,9.17)</f>
        <v>9.1816666666666666</v>
      </c>
      <c r="T17" s="1">
        <v>9</v>
      </c>
    </row>
    <row r="18" spans="1:20" x14ac:dyDescent="0.25">
      <c r="A18" t="s">
        <v>6</v>
      </c>
      <c r="B18" s="1">
        <v>30</v>
      </c>
      <c r="C18" s="1">
        <v>31</v>
      </c>
      <c r="D18" s="1">
        <v>35</v>
      </c>
      <c r="E18" s="1">
        <v>39</v>
      </c>
      <c r="G18" s="1">
        <v>37</v>
      </c>
      <c r="I18" s="1">
        <v>38</v>
      </c>
      <c r="J18" s="1">
        <v>39</v>
      </c>
      <c r="K18" s="1">
        <v>38</v>
      </c>
      <c r="L18" s="1">
        <v>41</v>
      </c>
      <c r="N18" s="1">
        <v>40</v>
      </c>
      <c r="P18" s="1">
        <v>43</v>
      </c>
      <c r="Q18" s="1">
        <v>42</v>
      </c>
      <c r="R18" s="1">
        <v>45</v>
      </c>
      <c r="S18" s="1">
        <v>46</v>
      </c>
      <c r="T18" s="1">
        <v>43</v>
      </c>
    </row>
    <row r="19" spans="1:20" x14ac:dyDescent="0.25">
      <c r="A19" t="s">
        <v>7</v>
      </c>
      <c r="B19" s="1">
        <v>11</v>
      </c>
      <c r="C19" s="1">
        <v>12</v>
      </c>
      <c r="D19" s="1">
        <v>13</v>
      </c>
      <c r="E19" s="1">
        <v>10</v>
      </c>
      <c r="G19" s="1">
        <v>11</v>
      </c>
      <c r="I19" s="1">
        <v>10</v>
      </c>
      <c r="J19" s="1">
        <v>10</v>
      </c>
      <c r="K19" s="1">
        <v>9</v>
      </c>
      <c r="L19" s="1">
        <v>8</v>
      </c>
      <c r="N19" s="1">
        <v>10</v>
      </c>
      <c r="P19" s="1">
        <v>12</v>
      </c>
      <c r="Q19" s="1">
        <v>12</v>
      </c>
      <c r="R19" s="1">
        <v>13</v>
      </c>
      <c r="S19" s="1">
        <v>13</v>
      </c>
      <c r="T19" s="1">
        <v>15</v>
      </c>
    </row>
    <row r="20" spans="1:20" x14ac:dyDescent="0.25">
      <c r="A20" t="s">
        <v>32</v>
      </c>
      <c r="B20" s="1">
        <v>397</v>
      </c>
      <c r="C20" s="1">
        <v>283</v>
      </c>
      <c r="D20" s="1">
        <v>319</v>
      </c>
      <c r="E20" s="1">
        <v>322</v>
      </c>
      <c r="F20" s="1">
        <v>443</v>
      </c>
      <c r="G20" s="1">
        <v>240</v>
      </c>
      <c r="H20" s="1">
        <v>198</v>
      </c>
      <c r="I20" s="1">
        <v>346</v>
      </c>
      <c r="J20" s="1">
        <v>296</v>
      </c>
      <c r="K20" s="1">
        <v>459</v>
      </c>
      <c r="L20" s="1">
        <v>395</v>
      </c>
      <c r="M20" s="1">
        <v>389</v>
      </c>
      <c r="N20" s="1">
        <v>337</v>
      </c>
      <c r="O20" s="1">
        <v>400</v>
      </c>
      <c r="P20" s="1">
        <v>386</v>
      </c>
      <c r="Q20" s="1">
        <v>350</v>
      </c>
      <c r="R20" s="1">
        <v>394</v>
      </c>
      <c r="S20" s="1">
        <v>449</v>
      </c>
    </row>
    <row r="21" spans="1:20" x14ac:dyDescent="0.25">
      <c r="A21" t="s">
        <v>33</v>
      </c>
      <c r="B21" s="1">
        <v>360</v>
      </c>
      <c r="C21" s="1">
        <v>320</v>
      </c>
      <c r="D21" s="1">
        <v>310</v>
      </c>
      <c r="E21" s="1">
        <v>360</v>
      </c>
      <c r="F21" s="1">
        <v>325</v>
      </c>
      <c r="H21" s="1">
        <v>355</v>
      </c>
      <c r="I21" s="1">
        <v>335</v>
      </c>
      <c r="M21" s="1">
        <v>385</v>
      </c>
      <c r="N21" s="1">
        <v>310</v>
      </c>
      <c r="O21" s="1">
        <v>355</v>
      </c>
      <c r="P21" s="1">
        <v>355</v>
      </c>
      <c r="Q21" s="1">
        <v>365</v>
      </c>
      <c r="R21" s="1">
        <v>395</v>
      </c>
      <c r="S21" s="1">
        <v>370</v>
      </c>
    </row>
    <row r="22" spans="1:20" x14ac:dyDescent="0.25">
      <c r="A22" t="s">
        <v>34</v>
      </c>
      <c r="B22" s="1">
        <v>2414</v>
      </c>
      <c r="C22" s="1">
        <v>2948</v>
      </c>
      <c r="D22" s="1">
        <v>2816</v>
      </c>
      <c r="E22" s="1">
        <v>2582</v>
      </c>
      <c r="F22" s="1">
        <v>1768</v>
      </c>
      <c r="G22" s="1">
        <v>1809</v>
      </c>
      <c r="H22" s="1">
        <v>2442</v>
      </c>
      <c r="I22" s="1">
        <v>3072</v>
      </c>
      <c r="J22" s="1">
        <v>0</v>
      </c>
      <c r="K22" s="1">
        <v>12</v>
      </c>
      <c r="L22" s="1">
        <v>1896</v>
      </c>
      <c r="M22" s="1">
        <v>1864</v>
      </c>
      <c r="N22" s="1">
        <v>2325</v>
      </c>
      <c r="O22" s="1">
        <v>2441</v>
      </c>
      <c r="P22" s="1">
        <v>2536</v>
      </c>
      <c r="Q22" s="1">
        <v>2242</v>
      </c>
      <c r="R22" s="1">
        <v>2495</v>
      </c>
      <c r="S22" s="1">
        <v>2179</v>
      </c>
    </row>
    <row r="23" spans="1:20" x14ac:dyDescent="0.25">
      <c r="A23" t="s">
        <v>35</v>
      </c>
      <c r="B23" s="1">
        <v>1422</v>
      </c>
      <c r="C23" s="1">
        <v>1600</v>
      </c>
      <c r="D23" s="1">
        <v>2016</v>
      </c>
      <c r="E23" s="1">
        <v>1200</v>
      </c>
      <c r="F23" s="1">
        <v>1484</v>
      </c>
      <c r="G23" s="1">
        <v>1400</v>
      </c>
      <c r="H23" s="1">
        <v>1660</v>
      </c>
      <c r="I23" s="1">
        <v>892</v>
      </c>
      <c r="J23" s="1">
        <v>281</v>
      </c>
      <c r="K23" s="1">
        <v>269</v>
      </c>
      <c r="L23" s="1">
        <v>790</v>
      </c>
      <c r="M23" s="1">
        <v>1168</v>
      </c>
      <c r="N23" s="1">
        <v>1620</v>
      </c>
      <c r="O23" s="1">
        <v>1619</v>
      </c>
      <c r="P23" s="1">
        <v>1242</v>
      </c>
      <c r="Q23" s="1">
        <v>1593</v>
      </c>
      <c r="R23" s="1">
        <v>1609</v>
      </c>
      <c r="S23" s="1">
        <v>1706</v>
      </c>
    </row>
    <row r="24" spans="1:20" x14ac:dyDescent="0.25">
      <c r="A24" t="s">
        <v>36</v>
      </c>
      <c r="B24" s="1">
        <v>5723</v>
      </c>
      <c r="C24" s="1">
        <v>4360</v>
      </c>
      <c r="D24" s="1">
        <v>15372</v>
      </c>
      <c r="E24" s="1">
        <v>1622</v>
      </c>
      <c r="F24" s="1">
        <v>6403</v>
      </c>
      <c r="G24" s="1">
        <v>8629</v>
      </c>
      <c r="H24" s="1">
        <v>8172</v>
      </c>
      <c r="I24" s="1">
        <v>3361</v>
      </c>
      <c r="J24" s="1">
        <v>3818</v>
      </c>
      <c r="K24" s="1">
        <v>3511</v>
      </c>
      <c r="L24" s="1">
        <v>3107</v>
      </c>
      <c r="M24" s="1">
        <v>5722</v>
      </c>
      <c r="N24" s="1">
        <v>8254</v>
      </c>
      <c r="O24" s="1">
        <v>7289</v>
      </c>
      <c r="P24" s="1">
        <v>7666</v>
      </c>
      <c r="Q24" s="1">
        <v>7851</v>
      </c>
      <c r="R24" s="1">
        <v>3075</v>
      </c>
      <c r="S24" s="1">
        <v>4658</v>
      </c>
    </row>
    <row r="25" spans="1:20" x14ac:dyDescent="0.25">
      <c r="A25" t="s">
        <v>37</v>
      </c>
      <c r="B25" s="1">
        <v>3030</v>
      </c>
      <c r="C25" s="1">
        <v>1863</v>
      </c>
      <c r="D25" s="1">
        <v>2125</v>
      </c>
      <c r="E25" s="1">
        <v>5294</v>
      </c>
      <c r="F25" s="1">
        <v>3986</v>
      </c>
      <c r="G25" s="1">
        <v>1955</v>
      </c>
      <c r="H25" s="1">
        <v>2928</v>
      </c>
      <c r="J25" s="1">
        <v>2082</v>
      </c>
      <c r="K25" s="1">
        <v>3035</v>
      </c>
      <c r="L25" s="1">
        <v>3075</v>
      </c>
      <c r="M25" s="1">
        <v>4483</v>
      </c>
      <c r="N25" s="1">
        <v>5734</v>
      </c>
      <c r="O25" s="1">
        <v>8295</v>
      </c>
      <c r="P25" s="1">
        <v>6456</v>
      </c>
      <c r="Q25" s="1">
        <v>8587</v>
      </c>
      <c r="R25" s="1">
        <v>7152</v>
      </c>
      <c r="S25" s="1">
        <v>4062</v>
      </c>
    </row>
    <row r="26" spans="1:20" x14ac:dyDescent="0.25">
      <c r="A26" t="s">
        <v>38</v>
      </c>
      <c r="B26" s="1">
        <v>2081</v>
      </c>
      <c r="C26" s="1">
        <v>2025</v>
      </c>
      <c r="D26" s="1">
        <v>2886</v>
      </c>
      <c r="E26" s="1">
        <v>1885</v>
      </c>
      <c r="F26" s="1">
        <v>2124</v>
      </c>
      <c r="G26" s="1">
        <v>2225</v>
      </c>
      <c r="H26" s="1">
        <v>2197</v>
      </c>
      <c r="I26" s="1">
        <v>1972</v>
      </c>
      <c r="J26" s="1">
        <v>1986</v>
      </c>
      <c r="K26" s="1">
        <v>1949</v>
      </c>
      <c r="L26" s="1">
        <v>1949</v>
      </c>
      <c r="M26" s="1">
        <v>2089</v>
      </c>
      <c r="N26" s="1">
        <v>2208</v>
      </c>
      <c r="O26" s="1">
        <v>2160</v>
      </c>
      <c r="P26" s="1">
        <v>2211</v>
      </c>
      <c r="Q26" s="1">
        <v>2205</v>
      </c>
      <c r="R26" s="1">
        <v>1956</v>
      </c>
      <c r="S26" s="1">
        <v>2106</v>
      </c>
    </row>
    <row r="27" spans="1:20" x14ac:dyDescent="0.25">
      <c r="A27" t="s">
        <v>39</v>
      </c>
      <c r="B27" s="1">
        <v>1262</v>
      </c>
      <c r="C27" s="1">
        <v>1237</v>
      </c>
      <c r="D27" s="1">
        <v>1242</v>
      </c>
      <c r="E27" s="1">
        <v>1315</v>
      </c>
      <c r="F27" s="1">
        <v>1286</v>
      </c>
      <c r="G27" s="1">
        <v>1240</v>
      </c>
      <c r="H27" s="1">
        <v>1261</v>
      </c>
      <c r="I27" s="1">
        <v>1198</v>
      </c>
      <c r="J27" s="1">
        <v>1230</v>
      </c>
      <c r="K27" s="1">
        <v>1248</v>
      </c>
      <c r="L27" s="1">
        <v>1248</v>
      </c>
      <c r="M27" s="1">
        <v>1277</v>
      </c>
      <c r="N27" s="1">
        <v>1315</v>
      </c>
      <c r="O27" s="1">
        <v>1370</v>
      </c>
      <c r="P27" s="1">
        <v>1332</v>
      </c>
      <c r="Q27" s="1">
        <v>1383</v>
      </c>
      <c r="R27" s="1">
        <v>1348</v>
      </c>
      <c r="S27" s="1">
        <v>1278</v>
      </c>
    </row>
    <row r="28" spans="1:20" x14ac:dyDescent="0.25">
      <c r="A28" t="s">
        <v>40</v>
      </c>
      <c r="B28" s="1">
        <v>1738</v>
      </c>
      <c r="C28" s="1">
        <v>1756</v>
      </c>
      <c r="D28" s="1">
        <v>1593</v>
      </c>
      <c r="E28" s="1">
        <v>1784</v>
      </c>
      <c r="F28" s="1">
        <v>1734</v>
      </c>
      <c r="G28" s="1">
        <v>1708</v>
      </c>
      <c r="H28" s="1">
        <v>1714</v>
      </c>
      <c r="I28" s="1">
        <v>1766</v>
      </c>
      <c r="J28" s="1">
        <v>1760</v>
      </c>
      <c r="K28" s="1">
        <v>1751</v>
      </c>
      <c r="L28" s="1">
        <v>1767</v>
      </c>
      <c r="M28" s="1">
        <v>1741</v>
      </c>
      <c r="N28" s="1">
        <v>1714</v>
      </c>
      <c r="O28" s="1">
        <v>1723</v>
      </c>
      <c r="P28" s="1">
        <v>1721</v>
      </c>
      <c r="Q28" s="1">
        <v>1718</v>
      </c>
      <c r="R28" s="1">
        <v>1768</v>
      </c>
      <c r="S28" s="1">
        <v>1756</v>
      </c>
    </row>
    <row r="29" spans="1:20" x14ac:dyDescent="0.25">
      <c r="A29" t="s">
        <v>41</v>
      </c>
      <c r="B29" s="1">
        <v>1175</v>
      </c>
      <c r="C29" s="1">
        <v>1183</v>
      </c>
      <c r="D29" s="1">
        <v>1181</v>
      </c>
      <c r="E29" s="1">
        <v>1159</v>
      </c>
      <c r="F29" s="1">
        <v>1168</v>
      </c>
      <c r="G29" s="1">
        <v>1182</v>
      </c>
      <c r="H29" s="1">
        <v>1175</v>
      </c>
      <c r="I29" s="1">
        <v>1195</v>
      </c>
      <c r="J29" s="1">
        <v>1169</v>
      </c>
      <c r="K29" s="1">
        <v>1162</v>
      </c>
      <c r="L29" s="1">
        <v>1158</v>
      </c>
      <c r="M29" s="1">
        <v>1149</v>
      </c>
      <c r="N29" s="1">
        <v>1149</v>
      </c>
      <c r="O29" s="1">
        <v>1130</v>
      </c>
      <c r="P29" s="1">
        <v>1144</v>
      </c>
      <c r="Q29" s="1">
        <v>1130</v>
      </c>
      <c r="R29" s="1">
        <v>1138</v>
      </c>
      <c r="S29" s="1">
        <v>1161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M4" sqref="A4:M6"/>
    </sheetView>
  </sheetViews>
  <sheetFormatPr defaultRowHeight="15" x14ac:dyDescent="0.25"/>
  <sheetData>
    <row r="1" spans="1:13" x14ac:dyDescent="0.25">
      <c r="A1" t="s">
        <v>16</v>
      </c>
      <c r="B1" s="1">
        <v>0</v>
      </c>
      <c r="C1" s="1">
        <v>1</v>
      </c>
      <c r="D1" s="1">
        <v>2</v>
      </c>
      <c r="E1" s="1">
        <v>3</v>
      </c>
      <c r="F1" s="1">
        <v>7</v>
      </c>
      <c r="G1" s="1">
        <v>8</v>
      </c>
      <c r="H1" s="1">
        <v>9</v>
      </c>
      <c r="I1" s="1">
        <v>10</v>
      </c>
      <c r="J1" s="1">
        <v>12</v>
      </c>
      <c r="K1" s="1">
        <v>14</v>
      </c>
      <c r="L1" s="1">
        <v>17</v>
      </c>
      <c r="M1" s="1">
        <v>365</v>
      </c>
    </row>
    <row r="2" spans="1:13" x14ac:dyDescent="0.25">
      <c r="A2" t="s">
        <v>0</v>
      </c>
      <c r="B2" s="1">
        <v>173.6</v>
      </c>
      <c r="C2" s="1">
        <v>173.8</v>
      </c>
      <c r="D2" s="1">
        <v>175</v>
      </c>
      <c r="E2" s="1">
        <v>174.2</v>
      </c>
      <c r="F2" s="1">
        <v>176.6</v>
      </c>
      <c r="G2" s="1">
        <v>170</v>
      </c>
      <c r="H2" s="1">
        <v>169.2</v>
      </c>
      <c r="I2" s="1">
        <v>167.2</v>
      </c>
      <c r="J2" s="1">
        <v>172.4</v>
      </c>
      <c r="K2" s="1">
        <v>172.4</v>
      </c>
      <c r="L2" s="1">
        <v>173.4</v>
      </c>
      <c r="M2" s="1">
        <v>173.6</v>
      </c>
    </row>
    <row r="3" spans="1:13" x14ac:dyDescent="0.25">
      <c r="A3" t="s">
        <v>1</v>
      </c>
      <c r="B3" s="1">
        <v>104</v>
      </c>
      <c r="C3" s="1">
        <v>104.4</v>
      </c>
      <c r="D3" s="1">
        <v>105.2</v>
      </c>
      <c r="E3" s="1">
        <v>104.2</v>
      </c>
      <c r="F3" s="1">
        <v>103.2</v>
      </c>
      <c r="G3" s="1">
        <v>101.2</v>
      </c>
      <c r="H3" s="1">
        <v>101</v>
      </c>
      <c r="I3" s="1">
        <v>100.2</v>
      </c>
      <c r="J3" s="1">
        <v>102.6</v>
      </c>
      <c r="K3" s="1">
        <v>102.2</v>
      </c>
      <c r="L3" s="1">
        <v>103.6</v>
      </c>
      <c r="M3" s="1">
        <v>100.2</v>
      </c>
    </row>
    <row r="4" spans="1:13" x14ac:dyDescent="0.25">
      <c r="A4" t="s">
        <v>16</v>
      </c>
      <c r="B4" s="1">
        <v>0</v>
      </c>
      <c r="C4" s="1">
        <v>1</v>
      </c>
      <c r="D4" s="1">
        <v>2</v>
      </c>
      <c r="E4" s="1">
        <v>3</v>
      </c>
      <c r="F4" s="1">
        <v>7</v>
      </c>
      <c r="G4" s="1">
        <v>8</v>
      </c>
      <c r="H4" s="1">
        <v>9</v>
      </c>
      <c r="I4" s="1">
        <v>10</v>
      </c>
      <c r="J4" s="1">
        <v>12</v>
      </c>
      <c r="K4" s="1">
        <v>14</v>
      </c>
      <c r="L4" s="1">
        <v>17</v>
      </c>
      <c r="M4" s="1">
        <v>19.989999999999998</v>
      </c>
    </row>
    <row r="5" spans="1:13" x14ac:dyDescent="0.25">
      <c r="A5" t="s">
        <v>42</v>
      </c>
      <c r="B5" s="2">
        <f>100*(B2-173.6)/173.6</f>
        <v>0</v>
      </c>
      <c r="C5" s="2">
        <f t="shared" ref="C5:M5" si="0">100*(C2-173.6)/173.6</f>
        <v>0.11520737327189923</v>
      </c>
      <c r="D5" s="2">
        <f t="shared" si="0"/>
        <v>0.80645161290322909</v>
      </c>
      <c r="E5" s="2">
        <f t="shared" si="0"/>
        <v>0.34562211981566493</v>
      </c>
      <c r="F5" s="2">
        <f t="shared" si="0"/>
        <v>1.728110599078341</v>
      </c>
      <c r="G5" s="2">
        <f t="shared" si="0"/>
        <v>-2.0737327188940058</v>
      </c>
      <c r="H5" s="2">
        <f t="shared" si="0"/>
        <v>-2.5345622119815703</v>
      </c>
      <c r="I5" s="2">
        <f t="shared" si="0"/>
        <v>-3.6866359447004644</v>
      </c>
      <c r="J5" s="2">
        <f t="shared" si="0"/>
        <v>-0.69124423963132986</v>
      </c>
      <c r="K5" s="2">
        <f t="shared" si="0"/>
        <v>-0.69124423963132986</v>
      </c>
      <c r="L5" s="2">
        <f t="shared" si="0"/>
        <v>-0.11520737327188285</v>
      </c>
      <c r="M5" s="2">
        <f t="shared" si="0"/>
        <v>0</v>
      </c>
    </row>
    <row r="6" spans="1:13" x14ac:dyDescent="0.25">
      <c r="A6" t="s">
        <v>43</v>
      </c>
      <c r="B6" s="2">
        <f>100*(B3-104)/104</f>
        <v>0</v>
      </c>
      <c r="C6" s="2">
        <f t="shared" ref="C6:M6" si="1">100*(C3-104)/104</f>
        <v>0.38461538461539008</v>
      </c>
      <c r="D6" s="2">
        <f t="shared" si="1"/>
        <v>1.1538461538461566</v>
      </c>
      <c r="E6" s="2">
        <f t="shared" si="1"/>
        <v>0.19230769230769504</v>
      </c>
      <c r="F6" s="2">
        <f t="shared" si="1"/>
        <v>-0.7692307692307665</v>
      </c>
      <c r="G6" s="2">
        <f t="shared" si="1"/>
        <v>-2.6923076923076894</v>
      </c>
      <c r="H6" s="2">
        <f t="shared" si="1"/>
        <v>-2.8846153846153846</v>
      </c>
      <c r="I6" s="2">
        <f t="shared" si="1"/>
        <v>-3.6538461538461511</v>
      </c>
      <c r="J6" s="2">
        <f t="shared" si="1"/>
        <v>-1.3461538461538516</v>
      </c>
      <c r="K6" s="2">
        <f t="shared" si="1"/>
        <v>-1.730769230769228</v>
      </c>
      <c r="L6" s="2">
        <f t="shared" si="1"/>
        <v>-0.38461538461539008</v>
      </c>
      <c r="M6" s="2">
        <f t="shared" si="1"/>
        <v>-3.6538461538461511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selection activeCell="S8" sqref="A6:S8"/>
    </sheetView>
  </sheetViews>
  <sheetFormatPr defaultRowHeight="15" x14ac:dyDescent="0.25"/>
  <sheetData>
    <row r="1" spans="1:19" x14ac:dyDescent="0.25">
      <c r="A1" t="s">
        <v>16</v>
      </c>
      <c r="B1" s="1">
        <v>0</v>
      </c>
      <c r="C1" s="1">
        <v>1</v>
      </c>
      <c r="D1" s="1">
        <v>2</v>
      </c>
      <c r="E1" s="1">
        <v>3</v>
      </c>
      <c r="F1" s="1">
        <v>7</v>
      </c>
      <c r="G1" s="1">
        <v>8</v>
      </c>
      <c r="H1" s="1">
        <v>9</v>
      </c>
      <c r="I1" s="1">
        <v>10</v>
      </c>
      <c r="J1" s="1">
        <v>12</v>
      </c>
      <c r="K1" s="1">
        <v>14</v>
      </c>
      <c r="L1" s="1">
        <v>17</v>
      </c>
      <c r="M1" s="1">
        <v>19.989999999999998</v>
      </c>
    </row>
    <row r="2" spans="1:19" x14ac:dyDescent="0.25">
      <c r="A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9" x14ac:dyDescent="0.25">
      <c r="A3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6" spans="1:19" x14ac:dyDescent="0.25">
      <c r="B6">
        <v>0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  <c r="P6">
        <v>14</v>
      </c>
      <c r="Q6">
        <v>15</v>
      </c>
      <c r="R6">
        <v>16</v>
      </c>
      <c r="S6">
        <v>17</v>
      </c>
    </row>
    <row r="7" spans="1:19" x14ac:dyDescent="0.25">
      <c r="A7" t="s">
        <v>42</v>
      </c>
      <c r="B7" s="1">
        <v>2414</v>
      </c>
      <c r="C7" s="1">
        <v>2948</v>
      </c>
      <c r="D7" s="1">
        <v>2816</v>
      </c>
      <c r="E7" s="1">
        <v>2582</v>
      </c>
      <c r="F7" s="1">
        <v>1768</v>
      </c>
      <c r="G7" s="1">
        <v>1809</v>
      </c>
      <c r="H7" s="1">
        <v>2442</v>
      </c>
      <c r="I7" s="1">
        <v>3072</v>
      </c>
      <c r="J7" s="1">
        <v>0</v>
      </c>
      <c r="K7" s="1">
        <v>12</v>
      </c>
      <c r="L7" s="1">
        <v>1896</v>
      </c>
      <c r="M7" s="1">
        <v>1864</v>
      </c>
      <c r="N7" s="1">
        <v>2325</v>
      </c>
      <c r="O7" s="1">
        <v>2441</v>
      </c>
      <c r="P7" s="1">
        <v>2536</v>
      </c>
      <c r="Q7" s="1">
        <v>2242</v>
      </c>
      <c r="R7" s="1">
        <v>2495</v>
      </c>
      <c r="S7" s="1">
        <v>2179</v>
      </c>
    </row>
    <row r="8" spans="1:19" x14ac:dyDescent="0.25">
      <c r="A8" t="s">
        <v>43</v>
      </c>
      <c r="B8" s="1">
        <v>1422</v>
      </c>
      <c r="C8" s="1">
        <v>1600</v>
      </c>
      <c r="D8" s="1">
        <v>2016</v>
      </c>
      <c r="E8" s="1">
        <v>1200</v>
      </c>
      <c r="F8" s="1">
        <v>1484</v>
      </c>
      <c r="G8" s="1">
        <v>1400</v>
      </c>
      <c r="H8" s="1">
        <v>1660</v>
      </c>
      <c r="I8" s="1">
        <v>892</v>
      </c>
      <c r="J8" s="1">
        <v>281</v>
      </c>
      <c r="K8" s="1">
        <v>269</v>
      </c>
      <c r="L8" s="1">
        <v>790</v>
      </c>
      <c r="M8" s="1">
        <v>1168</v>
      </c>
      <c r="N8" s="1">
        <v>1620</v>
      </c>
      <c r="O8" s="1">
        <v>1619</v>
      </c>
      <c r="P8" s="1">
        <v>1242</v>
      </c>
      <c r="Q8" s="1">
        <v>1593</v>
      </c>
      <c r="R8" s="1">
        <v>1609</v>
      </c>
      <c r="S8" s="1">
        <v>1706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selection activeCell="B7" sqref="B7:S8"/>
    </sheetView>
  </sheetViews>
  <sheetFormatPr defaultRowHeight="15" x14ac:dyDescent="0.25"/>
  <sheetData>
    <row r="1" spans="1:19" x14ac:dyDescent="0.25">
      <c r="A1" t="s">
        <v>16</v>
      </c>
      <c r="B1" s="1">
        <v>0</v>
      </c>
      <c r="C1" s="1">
        <v>1</v>
      </c>
      <c r="D1" s="1">
        <v>2</v>
      </c>
      <c r="E1" s="1">
        <v>3</v>
      </c>
      <c r="F1" s="1">
        <v>7</v>
      </c>
      <c r="G1" s="1">
        <v>8</v>
      </c>
      <c r="H1" s="1">
        <v>9</v>
      </c>
      <c r="I1" s="1">
        <v>10</v>
      </c>
      <c r="J1" s="1">
        <v>12</v>
      </c>
      <c r="K1" s="1">
        <v>14</v>
      </c>
      <c r="L1" s="1">
        <v>17</v>
      </c>
      <c r="M1" s="1">
        <v>19.989999999999998</v>
      </c>
    </row>
    <row r="2" spans="1:19" x14ac:dyDescent="0.25">
      <c r="A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9" x14ac:dyDescent="0.25">
      <c r="A3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6" spans="1:19" x14ac:dyDescent="0.25">
      <c r="B6">
        <v>0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  <c r="P6">
        <v>14</v>
      </c>
      <c r="Q6">
        <v>15</v>
      </c>
      <c r="R6">
        <v>16</v>
      </c>
      <c r="S6">
        <v>17</v>
      </c>
    </row>
    <row r="7" spans="1:19" x14ac:dyDescent="0.25">
      <c r="A7" t="s">
        <v>42</v>
      </c>
      <c r="B7" s="1">
        <v>2081</v>
      </c>
      <c r="C7" s="1">
        <v>2025</v>
      </c>
      <c r="D7" s="1">
        <v>2886</v>
      </c>
      <c r="E7" s="1">
        <v>1885</v>
      </c>
      <c r="F7" s="1">
        <v>2124</v>
      </c>
      <c r="G7" s="1">
        <v>2225</v>
      </c>
      <c r="H7" s="1">
        <v>2197</v>
      </c>
      <c r="I7" s="1">
        <v>1972</v>
      </c>
      <c r="J7" s="1">
        <v>1986</v>
      </c>
      <c r="K7" s="1">
        <v>1949</v>
      </c>
      <c r="L7" s="1">
        <v>1949</v>
      </c>
      <c r="M7" s="1">
        <v>2089</v>
      </c>
      <c r="N7" s="1">
        <v>2208</v>
      </c>
      <c r="O7" s="1">
        <v>2160</v>
      </c>
      <c r="P7" s="1">
        <v>2211</v>
      </c>
      <c r="Q7" s="1">
        <v>2205</v>
      </c>
      <c r="R7" s="1">
        <v>1956</v>
      </c>
      <c r="S7" s="1">
        <v>2106</v>
      </c>
    </row>
    <row r="8" spans="1:19" x14ac:dyDescent="0.25">
      <c r="A8" t="s">
        <v>43</v>
      </c>
      <c r="B8" s="1">
        <v>1262</v>
      </c>
      <c r="C8" s="1">
        <v>1237</v>
      </c>
      <c r="D8" s="1">
        <v>1242</v>
      </c>
      <c r="E8" s="1">
        <v>1315</v>
      </c>
      <c r="F8" s="1">
        <v>1286</v>
      </c>
      <c r="G8" s="1">
        <v>1240</v>
      </c>
      <c r="H8" s="1">
        <v>1261</v>
      </c>
      <c r="I8" s="1">
        <v>1198</v>
      </c>
      <c r="J8" s="1">
        <v>1230</v>
      </c>
      <c r="K8" s="1">
        <v>1248</v>
      </c>
      <c r="L8" s="1">
        <v>1248</v>
      </c>
      <c r="M8" s="1">
        <v>1277</v>
      </c>
      <c r="N8" s="1">
        <v>1315</v>
      </c>
      <c r="O8" s="1">
        <v>1370</v>
      </c>
      <c r="P8" s="1">
        <v>1332</v>
      </c>
      <c r="Q8" s="1">
        <v>1383</v>
      </c>
      <c r="R8" s="1">
        <v>1348</v>
      </c>
      <c r="S8" s="1">
        <v>1278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M30" sqref="M30"/>
    </sheetView>
  </sheetViews>
  <sheetFormatPr defaultRowHeight="15" x14ac:dyDescent="0.25"/>
  <sheetData>
    <row r="1" spans="1:13" x14ac:dyDescent="0.25">
      <c r="B1" s="1">
        <v>0</v>
      </c>
      <c r="C1" s="1">
        <v>1</v>
      </c>
      <c r="D1" s="1">
        <v>2</v>
      </c>
      <c r="E1" s="1">
        <v>3</v>
      </c>
      <c r="F1" s="1">
        <v>7</v>
      </c>
      <c r="G1" s="1">
        <v>8</v>
      </c>
      <c r="H1" s="1">
        <v>9</v>
      </c>
      <c r="I1" s="1">
        <v>10</v>
      </c>
      <c r="J1" s="1">
        <v>12</v>
      </c>
      <c r="K1" s="1">
        <v>14</v>
      </c>
      <c r="L1" s="1">
        <v>17</v>
      </c>
      <c r="M1" s="1">
        <v>19.998999999999999</v>
      </c>
    </row>
    <row r="2" spans="1:13" x14ac:dyDescent="0.25">
      <c r="A2" t="s">
        <v>42</v>
      </c>
      <c r="B2" s="1">
        <f>100*(B5-21.9)/21.9</f>
        <v>0</v>
      </c>
      <c r="C2" s="1">
        <f t="shared" ref="C2:M2" si="0">100*(C5-21.9)/21.9</f>
        <v>0.45662100456621657</v>
      </c>
      <c r="D2" s="1">
        <f t="shared" si="0"/>
        <v>0.45662100456621657</v>
      </c>
      <c r="E2" s="1">
        <f t="shared" si="0"/>
        <v>0.45662100456621657</v>
      </c>
      <c r="F2" s="1">
        <f t="shared" si="0"/>
        <v>2.7397260273972668</v>
      </c>
      <c r="G2" s="1">
        <f t="shared" si="0"/>
        <v>-3.6529680365296677</v>
      </c>
      <c r="H2" s="1">
        <f t="shared" si="0"/>
        <v>-5.0228310502283007</v>
      </c>
      <c r="I2" s="1">
        <f t="shared" si="0"/>
        <v>-7.3059360730593506</v>
      </c>
      <c r="J2" s="1">
        <f t="shared" si="0"/>
        <v>-3.1963470319634673</v>
      </c>
      <c r="K2" s="1">
        <f t="shared" si="0"/>
        <v>-2.7397260273972508</v>
      </c>
      <c r="L2" s="1">
        <f t="shared" si="0"/>
        <v>-0.91324200913241693</v>
      </c>
      <c r="M2" s="1">
        <f t="shared" si="0"/>
        <v>-0.91324200913241693</v>
      </c>
    </row>
    <row r="3" spans="1:13" x14ac:dyDescent="0.25">
      <c r="A3" t="s">
        <v>43</v>
      </c>
      <c r="B3" s="1">
        <f>100*(B6-27.7)/27.7</f>
        <v>0</v>
      </c>
      <c r="C3" s="1">
        <f t="shared" ref="C3:M3" si="1">100*(C6-27.7)/27.7</f>
        <v>-11.552346570397111</v>
      </c>
      <c r="D3" s="1">
        <f t="shared" si="1"/>
        <v>0</v>
      </c>
      <c r="E3" s="1">
        <f t="shared" si="1"/>
        <v>-9.3862815884476447</v>
      </c>
      <c r="F3" s="1">
        <f t="shared" si="1"/>
        <v>-5.0541516245487319</v>
      </c>
      <c r="G3" s="1">
        <f t="shared" si="1"/>
        <v>-11.913357400722024</v>
      </c>
      <c r="H3" s="1">
        <f t="shared" si="1"/>
        <v>-10.469314079422379</v>
      </c>
      <c r="I3" s="1">
        <f t="shared" si="1"/>
        <v>-10.108303249097474</v>
      </c>
      <c r="J3" s="1">
        <f t="shared" si="1"/>
        <v>-19.133574007220222</v>
      </c>
      <c r="K3" s="1">
        <f t="shared" si="1"/>
        <v>-7.581227436823097</v>
      </c>
      <c r="L3" s="1">
        <f t="shared" si="1"/>
        <v>-4.3321299638989146</v>
      </c>
      <c r="M3" s="1">
        <f t="shared" si="1"/>
        <v>-11.552346570397111</v>
      </c>
    </row>
    <row r="5" spans="1:13" x14ac:dyDescent="0.25">
      <c r="B5" s="1">
        <v>21.9</v>
      </c>
      <c r="C5" s="1">
        <v>22</v>
      </c>
      <c r="D5" s="1">
        <v>22</v>
      </c>
      <c r="E5" s="1">
        <v>22</v>
      </c>
      <c r="F5" s="1">
        <v>22.5</v>
      </c>
      <c r="G5" s="1">
        <v>21.1</v>
      </c>
      <c r="H5" s="1">
        <v>20.8</v>
      </c>
      <c r="I5" s="1">
        <v>20.3</v>
      </c>
      <c r="J5" s="1">
        <v>21.2</v>
      </c>
      <c r="K5" s="1">
        <v>21.3</v>
      </c>
      <c r="L5" s="1">
        <v>21.7</v>
      </c>
      <c r="M5" s="1">
        <v>21.7</v>
      </c>
    </row>
    <row r="6" spans="1:13" x14ac:dyDescent="0.25">
      <c r="B6" s="1">
        <v>27.7</v>
      </c>
      <c r="C6" s="1">
        <v>24.5</v>
      </c>
      <c r="D6" s="1">
        <v>27.7</v>
      </c>
      <c r="E6" s="1">
        <v>25.1</v>
      </c>
      <c r="F6" s="1">
        <v>26.3</v>
      </c>
      <c r="G6" s="1">
        <v>24.4</v>
      </c>
      <c r="H6" s="1">
        <v>24.8</v>
      </c>
      <c r="I6" s="1">
        <v>24.9</v>
      </c>
      <c r="J6" s="1">
        <v>22.4</v>
      </c>
      <c r="K6" s="1">
        <v>25.6</v>
      </c>
      <c r="L6" s="1">
        <v>26.5</v>
      </c>
      <c r="M6" s="1">
        <v>24.5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activeCell="F21" sqref="F21"/>
    </sheetView>
  </sheetViews>
  <sheetFormatPr defaultRowHeight="15" x14ac:dyDescent="0.25"/>
  <sheetData>
    <row r="2" spans="1:8" x14ac:dyDescent="0.25">
      <c r="B2" s="1">
        <v>0</v>
      </c>
      <c r="C2" s="1">
        <v>3</v>
      </c>
      <c r="D2" s="1">
        <v>7</v>
      </c>
      <c r="E2" s="1">
        <v>10</v>
      </c>
      <c r="F2" s="1">
        <v>14</v>
      </c>
      <c r="G2" s="1">
        <v>17</v>
      </c>
      <c r="H2" s="1">
        <v>19.998999999999999</v>
      </c>
    </row>
    <row r="3" spans="1:8" x14ac:dyDescent="0.25">
      <c r="A3" t="s">
        <v>44</v>
      </c>
      <c r="B3" s="2">
        <f>100*(B8-36)/36</f>
        <v>0</v>
      </c>
      <c r="C3" s="2">
        <f t="shared" ref="C3:H3" si="0">100*(C8-36)/36</f>
        <v>-0.23148148148148806</v>
      </c>
      <c r="D3" s="2">
        <f t="shared" si="0"/>
        <v>0.23148148148148806</v>
      </c>
      <c r="E3" s="2">
        <f t="shared" si="0"/>
        <v>-2.0833333333333335</v>
      </c>
      <c r="F3" s="2">
        <f t="shared" si="0"/>
        <v>0.23148148148148806</v>
      </c>
      <c r="G3" s="2">
        <f t="shared" si="0"/>
        <v>0.34722222222222221</v>
      </c>
      <c r="H3" s="2">
        <f t="shared" si="0"/>
        <v>-1.1111111111111072</v>
      </c>
    </row>
    <row r="4" spans="1:8" x14ac:dyDescent="0.25">
      <c r="A4" t="s">
        <v>45</v>
      </c>
      <c r="B4" s="2">
        <f>100*(B9-30.1)/30.1</f>
        <v>0</v>
      </c>
      <c r="C4" s="2">
        <f t="shared" ref="C4:H4" si="1">100*(C9-30.1)/30.1</f>
        <v>-3.6544850498338914</v>
      </c>
      <c r="D4" s="2">
        <f t="shared" si="1"/>
        <v>-3.5160575858250285</v>
      </c>
      <c r="E4" s="2">
        <f t="shared" si="1"/>
        <v>-6.976744186046516</v>
      </c>
      <c r="F4" s="2">
        <f t="shared" si="1"/>
        <v>-2.5470653377630206</v>
      </c>
      <c r="G4" s="2">
        <f t="shared" si="1"/>
        <v>-5.0387596899224887</v>
      </c>
      <c r="H4" s="2">
        <f t="shared" si="1"/>
        <v>-3.3222591362126246</v>
      </c>
    </row>
    <row r="5" spans="1:8" x14ac:dyDescent="0.25">
      <c r="A5" t="s">
        <v>46</v>
      </c>
      <c r="B5" s="2">
        <f>100*(B10-39)/39</f>
        <v>0</v>
      </c>
      <c r="C5" s="2">
        <f t="shared" ref="C5:H5" si="2">100*(C10-39)/39</f>
        <v>0.64102564102564108</v>
      </c>
      <c r="D5" s="2">
        <f t="shared" si="2"/>
        <v>-0.15064102564103438</v>
      </c>
      <c r="E5" s="2">
        <f t="shared" si="2"/>
        <v>-1.2820512820512822</v>
      </c>
      <c r="F5" s="2">
        <f t="shared" si="2"/>
        <v>0.85470085470086077</v>
      </c>
      <c r="G5" s="2">
        <f t="shared" si="2"/>
        <v>0.64102564102564108</v>
      </c>
      <c r="H5" s="2">
        <f t="shared" si="2"/>
        <v>0.5128205128205201</v>
      </c>
    </row>
    <row r="6" spans="1:8" x14ac:dyDescent="0.25">
      <c r="A6" t="s">
        <v>47</v>
      </c>
      <c r="B6" s="2">
        <f>100*(B11-34.8)/34.8</f>
        <v>0</v>
      </c>
      <c r="C6" s="2">
        <f t="shared" ref="C6:H6" si="3">100*(C11-34.8)/34.8</f>
        <v>-1.8199233716475083</v>
      </c>
      <c r="D6" s="2">
        <f t="shared" si="3"/>
        <v>-2.8975095785440601</v>
      </c>
      <c r="E6" s="2">
        <f t="shared" si="3"/>
        <v>-9.4827586206896477</v>
      </c>
      <c r="F6" s="2">
        <f t="shared" si="3"/>
        <v>-4.9329501915708667</v>
      </c>
      <c r="G6" s="2">
        <f t="shared" si="3"/>
        <v>-5.4118773946360141</v>
      </c>
      <c r="H6" s="2">
        <f t="shared" si="3"/>
        <v>-7.1839080459770122</v>
      </c>
    </row>
    <row r="8" spans="1:8" x14ac:dyDescent="0.25">
      <c r="A8" t="s">
        <v>44</v>
      </c>
      <c r="B8" s="2">
        <v>36</v>
      </c>
      <c r="C8" s="2">
        <f>AVERAGE(36,35.75,36)</f>
        <v>35.916666666666664</v>
      </c>
      <c r="D8" s="2">
        <f>AVERAGE(36.25,36.25,35.75)</f>
        <v>36.083333333333336</v>
      </c>
      <c r="E8" s="2">
        <f>AVERAGE(35.5,35.5,34.75)</f>
        <v>35.25</v>
      </c>
      <c r="F8" s="2">
        <f>AVERAGE(36,36,36.25)</f>
        <v>36.083333333333336</v>
      </c>
      <c r="G8" s="2">
        <v>36.125</v>
      </c>
      <c r="H8" s="1">
        <v>35.6</v>
      </c>
    </row>
    <row r="9" spans="1:8" x14ac:dyDescent="0.25">
      <c r="A9" t="s">
        <v>45</v>
      </c>
      <c r="B9" s="2">
        <v>30.1</v>
      </c>
      <c r="C9" s="2">
        <f>AVERAGE(29.75,28.5,28.75)</f>
        <v>29</v>
      </c>
      <c r="D9" s="2">
        <f>AVERAGE(28.5,29.125,29.5)</f>
        <v>29.041666666666668</v>
      </c>
      <c r="E9" s="2">
        <f>AVERAGE(28,27.75,28.25)</f>
        <v>28</v>
      </c>
      <c r="F9" s="2">
        <f>AVERAGE(29.25,29.5,29.25)</f>
        <v>29.333333333333332</v>
      </c>
      <c r="G9" s="2">
        <f>AVERAGE(28.375,28.5,28.875)</f>
        <v>28.583333333333332</v>
      </c>
      <c r="H9" s="1">
        <v>29.1</v>
      </c>
    </row>
    <row r="10" spans="1:8" x14ac:dyDescent="0.25">
      <c r="A10" t="s">
        <v>46</v>
      </c>
      <c r="B10" s="2">
        <v>39</v>
      </c>
      <c r="C10" s="2">
        <v>39.25</v>
      </c>
      <c r="D10" s="2">
        <f>AVERAGE(38.5,39.3825)</f>
        <v>38.941249999999997</v>
      </c>
      <c r="E10" s="2">
        <f>AVERAGE(38.5,38.125,38.875)</f>
        <v>38.5</v>
      </c>
      <c r="F10" s="2">
        <f>AVERAGE(39.25,39.25,39.5)</f>
        <v>39.333333333333336</v>
      </c>
      <c r="G10" s="2">
        <v>39.25</v>
      </c>
      <c r="H10" s="1">
        <v>39.200000000000003</v>
      </c>
    </row>
    <row r="11" spans="1:8" x14ac:dyDescent="0.25">
      <c r="A11" t="s">
        <v>47</v>
      </c>
      <c r="B11" s="2">
        <v>34.799999999999997</v>
      </c>
      <c r="C11" s="2">
        <f>AVERAGE(34.25,34.25,34)</f>
        <v>34.166666666666664</v>
      </c>
      <c r="D11" s="2">
        <f>AVERAGE(33.5,35,32.875)</f>
        <v>33.791666666666664</v>
      </c>
      <c r="E11" s="2">
        <f>AVERAGE(31.5,31.5,31.5)</f>
        <v>31.5</v>
      </c>
      <c r="F11" s="2">
        <f>AVERAGE(33.25,33.25,32.75)</f>
        <v>33.083333333333336</v>
      </c>
      <c r="G11" s="2">
        <f>AVERAGE(32.5,33.25,33)</f>
        <v>32.916666666666664</v>
      </c>
      <c r="H11" s="1">
        <v>32.299999999999997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workbookViewId="0">
      <selection activeCell="D19" sqref="D19"/>
    </sheetView>
  </sheetViews>
  <sheetFormatPr defaultRowHeight="15" x14ac:dyDescent="0.25"/>
  <sheetData>
    <row r="2" spans="1:8" x14ac:dyDescent="0.25">
      <c r="B2" s="1">
        <v>0</v>
      </c>
      <c r="C2" s="1">
        <v>3</v>
      </c>
      <c r="D2" s="1">
        <v>7</v>
      </c>
      <c r="E2" s="1">
        <v>10</v>
      </c>
      <c r="F2" s="1">
        <v>14</v>
      </c>
      <c r="G2" s="1">
        <v>17</v>
      </c>
      <c r="H2" s="1">
        <v>19.998999999999999</v>
      </c>
    </row>
    <row r="3" spans="1:8" x14ac:dyDescent="0.25">
      <c r="A3" t="s">
        <v>12</v>
      </c>
      <c r="B3" s="2">
        <v>0</v>
      </c>
      <c r="C3" s="2">
        <v>0.64102564102564563</v>
      </c>
      <c r="D3" s="2">
        <v>1.9230769230769231</v>
      </c>
      <c r="E3" s="2">
        <v>1.6025641025641071</v>
      </c>
      <c r="F3" s="2">
        <v>1.9230769230769231</v>
      </c>
      <c r="G3" s="2">
        <v>2.5641025641025688</v>
      </c>
      <c r="H3" s="1">
        <v>1.538461538461533</v>
      </c>
    </row>
    <row r="4" spans="1:8" x14ac:dyDescent="0.25">
      <c r="A4" t="s">
        <v>13</v>
      </c>
      <c r="B4" s="2">
        <v>0</v>
      </c>
      <c r="C4" s="2">
        <v>1.3888888888888888</v>
      </c>
      <c r="D4" s="2">
        <v>1.8518518518518452</v>
      </c>
      <c r="E4" s="2">
        <v>-0.92592592592593248</v>
      </c>
      <c r="F4" s="2">
        <v>2.3148148148148215</v>
      </c>
      <c r="G4" s="2">
        <v>2.0185185185185182</v>
      </c>
      <c r="H4" s="1">
        <v>0</v>
      </c>
    </row>
    <row r="5" spans="1:8" x14ac:dyDescent="0.25">
      <c r="A5" t="s">
        <v>46</v>
      </c>
      <c r="B5" s="2">
        <v>39</v>
      </c>
      <c r="C5" s="2">
        <v>39.25</v>
      </c>
      <c r="D5" s="2">
        <f>AVERAGE(38.5,39.3825)</f>
        <v>38.941249999999997</v>
      </c>
      <c r="E5" s="2">
        <f>AVERAGE(38.5,38.125,38.875)</f>
        <v>38.5</v>
      </c>
      <c r="F5" s="2">
        <f>AVERAGE(39.25,39.25,39.5)</f>
        <v>39.333333333333336</v>
      </c>
      <c r="G5" s="2">
        <v>39.25</v>
      </c>
      <c r="H5" s="1">
        <v>39.200000000000003</v>
      </c>
    </row>
    <row r="6" spans="1:8" x14ac:dyDescent="0.25">
      <c r="A6" t="s">
        <v>47</v>
      </c>
      <c r="B6" s="2">
        <v>34.75</v>
      </c>
      <c r="C6" s="2">
        <f>AVERAGE(34.25,34.25,34)</f>
        <v>34.166666666666664</v>
      </c>
      <c r="D6" s="2">
        <f>AVERAGE(33.5,35,32.875)</f>
        <v>33.791666666666664</v>
      </c>
      <c r="E6" s="2">
        <f>AVERAGE(31.5,31.5,31.5)</f>
        <v>31.5</v>
      </c>
      <c r="F6" s="2">
        <f>AVERAGE(33.25,33.25,32.75)</f>
        <v>33.083333333333336</v>
      </c>
      <c r="G6" s="2">
        <f>AVERAGE(32.5,33.25,33)</f>
        <v>32.916666666666664</v>
      </c>
      <c r="H6" s="1">
        <v>32.299999999999997</v>
      </c>
    </row>
    <row r="8" spans="1:8" x14ac:dyDescent="0.25">
      <c r="A8" t="s">
        <v>12</v>
      </c>
      <c r="B8" s="2">
        <v>13</v>
      </c>
      <c r="C8" s="2">
        <f>AVERAGE(13.25,13,13)</f>
        <v>13.083333333333334</v>
      </c>
      <c r="D8" s="2">
        <f>AVERAGE(13.25,13.25,13.25)</f>
        <v>13.25</v>
      </c>
      <c r="E8" s="2">
        <f>AVERAGE(13.25,13.25,13.125)</f>
        <v>13.208333333333334</v>
      </c>
      <c r="F8" s="2">
        <v>13.25</v>
      </c>
      <c r="G8" s="2">
        <f>AVERAGE(13.25,13.375,13.375)</f>
        <v>13.333333333333334</v>
      </c>
      <c r="H8" s="1">
        <v>13.2</v>
      </c>
    </row>
    <row r="9" spans="1:8" x14ac:dyDescent="0.25">
      <c r="A9" t="s">
        <v>13</v>
      </c>
      <c r="B9" s="2">
        <v>9</v>
      </c>
      <c r="C9" s="2">
        <v>9.125</v>
      </c>
      <c r="D9" s="2">
        <f>AVERAGE(9.375,8.875,9.25)</f>
        <v>9.1666666666666661</v>
      </c>
      <c r="E9" s="2">
        <f>AVERAGE(8.75,9,9)</f>
        <v>8.9166666666666661</v>
      </c>
      <c r="F9" s="2">
        <f>AVERAGE(9.125,9.25,9.25)</f>
        <v>9.2083333333333339</v>
      </c>
      <c r="G9" s="2">
        <f>AVERAGE(9.125,9.25,9.17)</f>
        <v>9.1816666666666666</v>
      </c>
      <c r="H9" s="1">
        <v>9</v>
      </c>
    </row>
    <row r="11" spans="1:8" x14ac:dyDescent="0.25">
      <c r="A11" t="s">
        <v>42</v>
      </c>
      <c r="B11">
        <f>100*(B8-13)/13</f>
        <v>0</v>
      </c>
      <c r="C11">
        <f t="shared" ref="C11:H11" si="0">100*(C8-13)/13</f>
        <v>0.64102564102564563</v>
      </c>
      <c r="D11">
        <f t="shared" si="0"/>
        <v>1.9230769230769231</v>
      </c>
      <c r="E11">
        <f t="shared" si="0"/>
        <v>1.6025641025641071</v>
      </c>
      <c r="F11">
        <f t="shared" si="0"/>
        <v>1.9230769230769231</v>
      </c>
      <c r="G11">
        <f t="shared" si="0"/>
        <v>2.5641025641025688</v>
      </c>
      <c r="H11">
        <f t="shared" si="0"/>
        <v>1.538461538461533</v>
      </c>
    </row>
    <row r="12" spans="1:8" x14ac:dyDescent="0.25">
      <c r="A12" t="s">
        <v>43</v>
      </c>
      <c r="B12">
        <f>100*(B9-9)/9</f>
        <v>0</v>
      </c>
      <c r="C12">
        <f t="shared" ref="C12:H12" si="1">100*(C9-9)/9</f>
        <v>1.3888888888888888</v>
      </c>
      <c r="D12">
        <f t="shared" si="1"/>
        <v>1.8518518518518452</v>
      </c>
      <c r="E12">
        <f t="shared" si="1"/>
        <v>-0.92592592592593248</v>
      </c>
      <c r="F12">
        <f t="shared" si="1"/>
        <v>2.3148148148148215</v>
      </c>
      <c r="G12">
        <f t="shared" si="1"/>
        <v>2.0185185185185182</v>
      </c>
      <c r="H12">
        <f t="shared" si="1"/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"/>
  <sheetViews>
    <sheetView workbookViewId="0">
      <selection activeCell="Q24" sqref="Q24"/>
    </sheetView>
  </sheetViews>
  <sheetFormatPr defaultRowHeight="15" x14ac:dyDescent="0.25"/>
  <cols>
    <col min="2" max="2" width="10.7109375" bestFit="1" customWidth="1"/>
  </cols>
  <sheetData>
    <row r="2" spans="2:17" x14ac:dyDescent="0.25">
      <c r="C2" s="1">
        <v>0</v>
      </c>
      <c r="D2" s="1">
        <v>1</v>
      </c>
      <c r="E2" s="1">
        <v>2</v>
      </c>
      <c r="F2" s="1">
        <v>3</v>
      </c>
      <c r="G2" s="1">
        <v>5</v>
      </c>
      <c r="H2" s="1">
        <v>7</v>
      </c>
      <c r="I2" s="1">
        <v>8</v>
      </c>
      <c r="J2" s="1">
        <v>9</v>
      </c>
      <c r="K2" s="1">
        <v>10</v>
      </c>
      <c r="L2" s="1">
        <v>12</v>
      </c>
      <c r="M2" s="1">
        <v>14</v>
      </c>
      <c r="N2" s="1">
        <v>15</v>
      </c>
      <c r="O2" s="1">
        <v>16</v>
      </c>
      <c r="P2" s="1">
        <v>17</v>
      </c>
      <c r="Q2" s="1">
        <v>19.989999999999998</v>
      </c>
    </row>
    <row r="3" spans="2:17" x14ac:dyDescent="0.25">
      <c r="B3" t="s">
        <v>49</v>
      </c>
      <c r="C3" s="1">
        <v>0</v>
      </c>
      <c r="D3" s="1">
        <v>3.3333333333333335</v>
      </c>
      <c r="E3" s="1">
        <v>16.666666666666668</v>
      </c>
      <c r="F3" s="1">
        <v>30</v>
      </c>
      <c r="G3" s="1">
        <v>23.333333333333332</v>
      </c>
      <c r="H3" s="1">
        <v>26.666666666666668</v>
      </c>
      <c r="I3" s="1">
        <v>30</v>
      </c>
      <c r="J3" s="1">
        <v>26.666666666666668</v>
      </c>
      <c r="K3" s="1">
        <v>36.666666666666664</v>
      </c>
      <c r="L3" s="1">
        <v>33.333333333333336</v>
      </c>
      <c r="M3" s="1">
        <v>43.333333333333336</v>
      </c>
      <c r="N3" s="1">
        <v>40</v>
      </c>
      <c r="O3" s="1">
        <v>50</v>
      </c>
      <c r="P3" s="1">
        <v>53.333333333333336</v>
      </c>
      <c r="Q3" s="1">
        <v>43.333333333333336</v>
      </c>
    </row>
    <row r="4" spans="2:17" x14ac:dyDescent="0.25">
      <c r="B4" t="s">
        <v>48</v>
      </c>
      <c r="C4" s="1">
        <v>0</v>
      </c>
      <c r="D4" s="1">
        <v>9.0909090909090917</v>
      </c>
      <c r="E4" s="1">
        <v>18.181818181818183</v>
      </c>
      <c r="F4" s="1">
        <v>-9.0909090909090917</v>
      </c>
      <c r="G4" s="1">
        <v>0</v>
      </c>
      <c r="H4" s="1">
        <v>-9.0909090909090917</v>
      </c>
      <c r="I4" s="1">
        <v>-9.0909090909090917</v>
      </c>
      <c r="J4" s="1">
        <v>-18.181818181818183</v>
      </c>
      <c r="K4" s="1">
        <v>-27.272727272727273</v>
      </c>
      <c r="L4" s="1">
        <v>-9.0909090909090917</v>
      </c>
      <c r="M4" s="1">
        <v>9.0909090909090917</v>
      </c>
      <c r="N4" s="1">
        <v>9.0909090909090917</v>
      </c>
      <c r="O4" s="1">
        <v>18.181818181818183</v>
      </c>
      <c r="P4" s="1">
        <v>18.181818181818183</v>
      </c>
      <c r="Q4" s="1">
        <v>36.363636363636367</v>
      </c>
    </row>
    <row r="7" spans="2:17" x14ac:dyDescent="0.25">
      <c r="C7">
        <f>100*(C3-30)/30</f>
        <v>-100</v>
      </c>
      <c r="D7">
        <f t="shared" ref="D7:Q7" si="0">100*(D3-30)/30</f>
        <v>-88.8888888888889</v>
      </c>
      <c r="E7">
        <f t="shared" si="0"/>
        <v>-44.444444444444443</v>
      </c>
      <c r="F7">
        <f t="shared" si="0"/>
        <v>0</v>
      </c>
      <c r="G7">
        <f t="shared" si="0"/>
        <v>-22.222222222222225</v>
      </c>
      <c r="H7">
        <f t="shared" si="0"/>
        <v>-11.111111111111107</v>
      </c>
      <c r="I7">
        <f t="shared" si="0"/>
        <v>0</v>
      </c>
      <c r="J7">
        <f t="shared" si="0"/>
        <v>-11.111111111111107</v>
      </c>
      <c r="K7">
        <f t="shared" si="0"/>
        <v>22.222222222222214</v>
      </c>
      <c r="L7">
        <f t="shared" si="0"/>
        <v>11.11111111111112</v>
      </c>
      <c r="M7">
        <f t="shared" si="0"/>
        <v>44.44444444444445</v>
      </c>
      <c r="N7">
        <f t="shared" si="0"/>
        <v>33.333333333333336</v>
      </c>
      <c r="O7">
        <f t="shared" si="0"/>
        <v>66.666666666666671</v>
      </c>
      <c r="P7">
        <f t="shared" si="0"/>
        <v>77.777777777777786</v>
      </c>
      <c r="Q7">
        <f t="shared" si="0"/>
        <v>44.44444444444445</v>
      </c>
    </row>
    <row r="8" spans="2:17" x14ac:dyDescent="0.25">
      <c r="C8">
        <f>100*(C4-11)/11</f>
        <v>-100</v>
      </c>
      <c r="D8">
        <f t="shared" ref="D8:Q8" si="1">100*(D4-11)/11</f>
        <v>-17.355371900826437</v>
      </c>
      <c r="E8">
        <f t="shared" si="1"/>
        <v>65.289256198347118</v>
      </c>
      <c r="F8">
        <f t="shared" si="1"/>
        <v>-182.64462809917359</v>
      </c>
      <c r="G8">
        <f t="shared" si="1"/>
        <v>-100</v>
      </c>
      <c r="H8">
        <f t="shared" si="1"/>
        <v>-182.64462809917359</v>
      </c>
      <c r="I8">
        <f t="shared" si="1"/>
        <v>-182.64462809917359</v>
      </c>
      <c r="J8">
        <f t="shared" si="1"/>
        <v>-265.28925619834712</v>
      </c>
      <c r="K8">
        <f t="shared" si="1"/>
        <v>-347.93388429752071</v>
      </c>
      <c r="L8">
        <f t="shared" si="1"/>
        <v>-182.64462809917359</v>
      </c>
      <c r="M8">
        <f t="shared" si="1"/>
        <v>-17.355371900826437</v>
      </c>
      <c r="N8">
        <f t="shared" si="1"/>
        <v>-17.355371900826437</v>
      </c>
      <c r="O8">
        <f t="shared" si="1"/>
        <v>65.289256198347118</v>
      </c>
      <c r="P8">
        <f t="shared" si="1"/>
        <v>65.289256198347118</v>
      </c>
      <c r="Q8">
        <f t="shared" si="1"/>
        <v>230.57851239669424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All_Data</vt:lpstr>
      <vt:lpstr>Weight</vt:lpstr>
      <vt:lpstr>CaloricIntake</vt:lpstr>
      <vt:lpstr>CalorieBurn</vt:lpstr>
      <vt:lpstr>FatMass</vt:lpstr>
      <vt:lpstr>Waist</vt:lpstr>
      <vt:lpstr>Muscle_mass</vt:lpstr>
      <vt:lpstr>Pushups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Seldeen</dc:creator>
  <cp:lastModifiedBy>Ken Seldeen</cp:lastModifiedBy>
  <dcterms:created xsi:type="dcterms:W3CDTF">2016-05-22T02:15:49Z</dcterms:created>
  <dcterms:modified xsi:type="dcterms:W3CDTF">2016-12-28T02:39:37Z</dcterms:modified>
</cp:coreProperties>
</file>